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اطلاعات پایه " sheetId="1" r:id="rId1"/>
    <sheet name="فروردین " sheetId="2" r:id="rId2"/>
  </sheets>
  <calcPr calcId="144525"/>
</workbook>
</file>

<file path=xl/calcChain.xml><?xml version="1.0" encoding="utf-8"?>
<calcChain xmlns="http://schemas.openxmlformats.org/spreadsheetml/2006/main">
  <c r="S8" i="2" l="1"/>
  <c r="S9" i="2"/>
  <c r="S10" i="2"/>
  <c r="S11" i="2"/>
  <c r="S12" i="2"/>
  <c r="S13" i="2"/>
  <c r="S14" i="2"/>
  <c r="S7" i="2"/>
  <c r="H8" i="2"/>
  <c r="H9" i="2"/>
  <c r="H10" i="2"/>
  <c r="H11" i="2"/>
  <c r="H12" i="2"/>
  <c r="H13" i="2"/>
  <c r="H14" i="2"/>
  <c r="H7" i="2"/>
  <c r="G14" i="2"/>
  <c r="G13" i="2"/>
  <c r="G12" i="2"/>
  <c r="G11" i="2"/>
  <c r="G10" i="2"/>
  <c r="G9" i="2"/>
  <c r="G8" i="2"/>
  <c r="G7" i="2"/>
  <c r="F14" i="2"/>
  <c r="F13" i="2"/>
  <c r="F12" i="2"/>
  <c r="F11" i="2"/>
  <c r="F10" i="2"/>
  <c r="F9" i="2"/>
  <c r="F8" i="2"/>
  <c r="F7" i="2"/>
  <c r="E14" i="2"/>
  <c r="E13" i="2"/>
  <c r="E12" i="2"/>
  <c r="E11" i="2"/>
  <c r="E10" i="2"/>
  <c r="E9" i="2"/>
  <c r="E8" i="2"/>
  <c r="E7" i="2"/>
  <c r="H12" i="1"/>
  <c r="I12" i="1"/>
  <c r="J12" i="1"/>
  <c r="G12" i="1"/>
  <c r="H14" i="1"/>
  <c r="I14" i="1"/>
  <c r="J14" i="1"/>
  <c r="G14" i="1"/>
  <c r="H13" i="1"/>
  <c r="I13" i="1"/>
  <c r="J13" i="1"/>
  <c r="G13" i="1"/>
  <c r="H11" i="1"/>
  <c r="I11" i="1"/>
  <c r="J11" i="1"/>
  <c r="G11" i="1"/>
  <c r="J10" i="1"/>
  <c r="S15" i="2" l="1"/>
  <c r="F15" i="2"/>
  <c r="G15" i="2"/>
  <c r="H15" i="2"/>
  <c r="E15" i="2"/>
  <c r="I13" i="2"/>
  <c r="I11" i="2"/>
  <c r="I10" i="2"/>
  <c r="I9" i="2"/>
  <c r="I14" i="2"/>
  <c r="I8" i="2"/>
  <c r="I7" i="2"/>
  <c r="I12" i="2"/>
  <c r="K14" i="2" l="1"/>
  <c r="M14" i="2" s="1"/>
  <c r="J14" i="2"/>
  <c r="K12" i="2"/>
  <c r="M12" i="2" s="1"/>
  <c r="J12" i="2"/>
  <c r="K8" i="2"/>
  <c r="M8" i="2" s="1"/>
  <c r="J8" i="2"/>
  <c r="J9" i="2"/>
  <c r="K9" i="2"/>
  <c r="M9" i="2" s="1"/>
  <c r="J11" i="2"/>
  <c r="K11" i="2"/>
  <c r="M11" i="2" s="1"/>
  <c r="J7" i="2"/>
  <c r="I15" i="2"/>
  <c r="K7" i="2"/>
  <c r="K10" i="2"/>
  <c r="M10" i="2" s="1"/>
  <c r="J10" i="2"/>
  <c r="J13" i="2"/>
  <c r="K13" i="2"/>
  <c r="M13" i="2" s="1"/>
  <c r="R7" i="2" l="1"/>
  <c r="J15" i="2"/>
  <c r="L7" i="2"/>
  <c r="R13" i="2"/>
  <c r="L13" i="2"/>
  <c r="N13" i="2" s="1"/>
  <c r="O13" i="2" s="1"/>
  <c r="P13" i="2" s="1"/>
  <c r="Q13" i="2" s="1"/>
  <c r="L10" i="2"/>
  <c r="N10" i="2" s="1"/>
  <c r="O10" i="2" s="1"/>
  <c r="R10" i="2"/>
  <c r="R11" i="2"/>
  <c r="L11" i="2"/>
  <c r="N11" i="2" s="1"/>
  <c r="O11" i="2" s="1"/>
  <c r="P11" i="2" s="1"/>
  <c r="Q11" i="2" s="1"/>
  <c r="L12" i="2"/>
  <c r="N12" i="2" s="1"/>
  <c r="O12" i="2" s="1"/>
  <c r="R12" i="2"/>
  <c r="M7" i="2"/>
  <c r="M15" i="2" s="1"/>
  <c r="K15" i="2"/>
  <c r="R9" i="2"/>
  <c r="L9" i="2"/>
  <c r="N9" i="2" s="1"/>
  <c r="O9" i="2" s="1"/>
  <c r="P9" i="2" s="1"/>
  <c r="Q9" i="2" s="1"/>
  <c r="L8" i="2"/>
  <c r="N8" i="2" s="1"/>
  <c r="O8" i="2" s="1"/>
  <c r="R8" i="2"/>
  <c r="L14" i="2"/>
  <c r="N14" i="2" s="1"/>
  <c r="O14" i="2" s="1"/>
  <c r="R14" i="2"/>
  <c r="T9" i="2" l="1"/>
  <c r="T11" i="2"/>
  <c r="T13" i="2"/>
  <c r="P14" i="2"/>
  <c r="Q14" i="2" s="1"/>
  <c r="T14" i="2" s="1"/>
  <c r="P8" i="2"/>
  <c r="Q8" i="2" s="1"/>
  <c r="T8" i="2" s="1"/>
  <c r="P12" i="2"/>
  <c r="Q12" i="2" s="1"/>
  <c r="T12" i="2" s="1"/>
  <c r="P10" i="2"/>
  <c r="Q10" i="2" s="1"/>
  <c r="T10" i="2" s="1"/>
  <c r="N7" i="2"/>
  <c r="L15" i="2"/>
  <c r="R15" i="2"/>
  <c r="N15" i="2" l="1"/>
  <c r="O7" i="2"/>
  <c r="P7" i="2" l="1"/>
  <c r="O15" i="2"/>
  <c r="P15" i="2" l="1"/>
  <c r="Q7" i="2"/>
  <c r="Q15" i="2" l="1"/>
  <c r="T7" i="2"/>
  <c r="T15" i="2" s="1"/>
</calcChain>
</file>

<file path=xl/sharedStrings.xml><?xml version="1.0" encoding="utf-8"?>
<sst xmlns="http://schemas.openxmlformats.org/spreadsheetml/2006/main" count="68" uniqueCount="56">
  <si>
    <t>حقوق</t>
  </si>
  <si>
    <t>بن کارگری</t>
  </si>
  <si>
    <t xml:space="preserve">حق اولاد </t>
  </si>
  <si>
    <t xml:space="preserve">جمع کل </t>
  </si>
  <si>
    <t>نام و نام خانوادگی</t>
  </si>
  <si>
    <t>کارکرد در ماه</t>
  </si>
  <si>
    <t xml:space="preserve">پایه </t>
  </si>
  <si>
    <t xml:space="preserve">حق </t>
  </si>
  <si>
    <t>مسکن</t>
  </si>
  <si>
    <t xml:space="preserve">بن </t>
  </si>
  <si>
    <t>کارگری</t>
  </si>
  <si>
    <t>اولاد</t>
  </si>
  <si>
    <t xml:space="preserve">جمع </t>
  </si>
  <si>
    <t xml:space="preserve">کل </t>
  </si>
  <si>
    <t xml:space="preserve">حقوق پایه </t>
  </si>
  <si>
    <t xml:space="preserve">حق مسکن </t>
  </si>
  <si>
    <t xml:space="preserve">مجرد </t>
  </si>
  <si>
    <t xml:space="preserve">متاهل بدون فرزند </t>
  </si>
  <si>
    <t xml:space="preserve">متاهل </t>
  </si>
  <si>
    <t>با یک فرزند</t>
  </si>
  <si>
    <t>با دو فرزند</t>
  </si>
  <si>
    <t xml:space="preserve">شرح </t>
  </si>
  <si>
    <t xml:space="preserve">یک روز </t>
  </si>
  <si>
    <t>یک ساعت</t>
  </si>
  <si>
    <t>یک ساعت اضافه کاری</t>
  </si>
  <si>
    <t xml:space="preserve">بر مبنای 196 ساعت کارکرد در ماه </t>
  </si>
  <si>
    <t xml:space="preserve">جدول حقوق و مزایاء کارکنان </t>
  </si>
  <si>
    <t>بر مبنای حداقل حقوق و مزایاء سال 1395</t>
  </si>
  <si>
    <t>تعداد</t>
  </si>
  <si>
    <t xml:space="preserve">مشمول </t>
  </si>
  <si>
    <t xml:space="preserve">بیمه </t>
  </si>
  <si>
    <t>مالیات</t>
  </si>
  <si>
    <t>جمع</t>
  </si>
  <si>
    <t>کسورات</t>
  </si>
  <si>
    <t xml:space="preserve">قابل </t>
  </si>
  <si>
    <t xml:space="preserve">پرداخت </t>
  </si>
  <si>
    <t>23 درصد</t>
  </si>
  <si>
    <t xml:space="preserve">هزینه </t>
  </si>
  <si>
    <t xml:space="preserve">لیست حقوق کارکنان </t>
  </si>
  <si>
    <t>برای فروردین ماه : 1395</t>
  </si>
  <si>
    <t xml:space="preserve">تنظیم کننده </t>
  </si>
  <si>
    <t xml:space="preserve">تائید کننده </t>
  </si>
  <si>
    <t xml:space="preserve">تصویب کننده </t>
  </si>
  <si>
    <t>کنترلر</t>
  </si>
  <si>
    <t xml:space="preserve">عیدی </t>
  </si>
  <si>
    <t>پایان خدمت</t>
  </si>
  <si>
    <t>روند قابل</t>
  </si>
  <si>
    <t>روند اعداد</t>
  </si>
  <si>
    <t>الف</t>
  </si>
  <si>
    <t xml:space="preserve">ب </t>
  </si>
  <si>
    <t xml:space="preserve">ج </t>
  </si>
  <si>
    <t>د</t>
  </si>
  <si>
    <t>ه</t>
  </si>
  <si>
    <t xml:space="preserve">و </t>
  </si>
  <si>
    <t>ز</t>
  </si>
  <si>
    <t xml:space="preserve">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</si>
</sst>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6"/>
      <color theme="1"/>
      <name val="B Nazanin"/>
      <charset val="178"/>
    </font>
    <font>
      <b/>
      <sz val="14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M14"/>
  <sheetViews>
    <sheetView rightToLeft="1" tabSelected="1" workbookViewId="0">
      <selection activeCell="H16" sqref="H16"/>
    </sheetView>
  </sheetViews>
  <sheetFormatPr defaultRowHeight="21"/>
  <cols>
    <col min="1" max="5" width="5.5703125" style="2" customWidth="1"/>
    <col min="6" max="6" width="11.140625" style="2" bestFit="1" customWidth="1"/>
    <col min="7" max="7" width="11.7109375" style="2" bestFit="1" customWidth="1"/>
    <col min="8" max="8" width="13.7109375" style="2" bestFit="1" customWidth="1"/>
    <col min="9" max="9" width="11.42578125" style="2" bestFit="1" customWidth="1"/>
    <col min="10" max="10" width="10.85546875" style="2" bestFit="1" customWidth="1"/>
    <col min="11" max="12" width="9.140625" style="2"/>
    <col min="13" max="13" width="11.28515625" style="2" customWidth="1"/>
    <col min="14" max="16384" width="9.140625" style="2"/>
  </cols>
  <sheetData>
    <row r="2" spans="6:13" ht="26.25">
      <c r="F2" s="20" t="s">
        <v>26</v>
      </c>
      <c r="G2" s="20"/>
      <c r="H2" s="20"/>
      <c r="I2" s="20"/>
      <c r="J2" s="20"/>
    </row>
    <row r="3" spans="6:13">
      <c r="F3" s="19" t="s">
        <v>27</v>
      </c>
      <c r="G3" s="19"/>
      <c r="H3" s="19"/>
      <c r="I3" s="19"/>
      <c r="J3" s="19"/>
    </row>
    <row r="4" spans="6:13" ht="21.75" thickBot="1">
      <c r="F4" s="14"/>
      <c r="G4" s="14"/>
      <c r="H4" s="14"/>
      <c r="I4" s="14"/>
      <c r="J4" s="14"/>
    </row>
    <row r="5" spans="6:13" s="1" customFormat="1">
      <c r="F5" s="23" t="s">
        <v>21</v>
      </c>
      <c r="G5" s="23" t="s">
        <v>16</v>
      </c>
      <c r="H5" s="21" t="s">
        <v>17</v>
      </c>
      <c r="I5" s="11" t="s">
        <v>18</v>
      </c>
      <c r="J5" s="11" t="s">
        <v>18</v>
      </c>
    </row>
    <row r="6" spans="6:13" s="1" customFormat="1" ht="45" customHeight="1" thickBot="1">
      <c r="F6" s="24"/>
      <c r="G6" s="24"/>
      <c r="H6" s="22"/>
      <c r="I6" s="12" t="s">
        <v>19</v>
      </c>
      <c r="J6" s="12" t="s">
        <v>20</v>
      </c>
    </row>
    <row r="7" spans="6:13">
      <c r="F7" s="6" t="s">
        <v>14</v>
      </c>
      <c r="G7" s="3">
        <v>8121660</v>
      </c>
      <c r="H7" s="6">
        <v>8121660</v>
      </c>
      <c r="I7" s="6">
        <v>8121660</v>
      </c>
      <c r="J7" s="6">
        <v>8121660</v>
      </c>
    </row>
    <row r="8" spans="6:13">
      <c r="F8" s="3" t="s">
        <v>15</v>
      </c>
      <c r="G8" s="3">
        <v>200000</v>
      </c>
      <c r="H8" s="3">
        <v>200000</v>
      </c>
      <c r="I8" s="3">
        <v>200000</v>
      </c>
      <c r="J8" s="3">
        <v>200000</v>
      </c>
    </row>
    <row r="9" spans="6:13">
      <c r="F9" s="3" t="s">
        <v>1</v>
      </c>
      <c r="G9" s="3">
        <v>1100000</v>
      </c>
      <c r="H9" s="3">
        <v>1100000</v>
      </c>
      <c r="I9" s="3">
        <v>1100000</v>
      </c>
      <c r="J9" s="3">
        <v>1100000</v>
      </c>
    </row>
    <row r="10" spans="6:13" ht="21.75" thickBot="1">
      <c r="F10" s="4" t="s">
        <v>2</v>
      </c>
      <c r="G10" s="4">
        <v>0</v>
      </c>
      <c r="H10" s="4">
        <v>0</v>
      </c>
      <c r="I10" s="4">
        <v>812166</v>
      </c>
      <c r="J10" s="4">
        <f>812166*2</f>
        <v>1624332</v>
      </c>
    </row>
    <row r="11" spans="6:13" ht="21.75" thickBot="1">
      <c r="F11" s="5" t="s">
        <v>3</v>
      </c>
      <c r="G11" s="5">
        <f>SUM(G7:G10)</f>
        <v>9421660</v>
      </c>
      <c r="H11" s="5">
        <f t="shared" ref="H11:J11" si="0">SUM(H7:H10)</f>
        <v>9421660</v>
      </c>
      <c r="I11" s="5">
        <f t="shared" si="0"/>
        <v>10233826</v>
      </c>
      <c r="J11" s="5">
        <f t="shared" si="0"/>
        <v>11045992</v>
      </c>
    </row>
    <row r="12" spans="6:13" ht="21.75" thickTop="1">
      <c r="F12" s="6" t="s">
        <v>22</v>
      </c>
      <c r="G12" s="13">
        <f>G11/25</f>
        <v>376866.4</v>
      </c>
      <c r="H12" s="13">
        <f t="shared" ref="H12:J12" si="1">H11/25</f>
        <v>376866.4</v>
      </c>
      <c r="I12" s="13">
        <f t="shared" si="1"/>
        <v>409353.04</v>
      </c>
      <c r="J12" s="13">
        <f t="shared" si="1"/>
        <v>441839.68</v>
      </c>
      <c r="K12" s="18" t="s">
        <v>25</v>
      </c>
      <c r="L12" s="19"/>
      <c r="M12" s="19"/>
    </row>
    <row r="13" spans="6:13">
      <c r="F13" s="3" t="s">
        <v>23</v>
      </c>
      <c r="G13" s="10">
        <f>G11/196</f>
        <v>48069.693877551021</v>
      </c>
      <c r="H13" s="10">
        <f t="shared" ref="H13:J13" si="2">H11/196</f>
        <v>48069.693877551021</v>
      </c>
      <c r="I13" s="10">
        <f t="shared" si="2"/>
        <v>52213.397959183676</v>
      </c>
      <c r="J13" s="10">
        <f t="shared" si="2"/>
        <v>56357.102040816324</v>
      </c>
      <c r="K13" s="18" t="s">
        <v>25</v>
      </c>
      <c r="L13" s="19"/>
      <c r="M13" s="19"/>
    </row>
    <row r="14" spans="6:13" ht="42">
      <c r="F14" s="9" t="s">
        <v>24</v>
      </c>
      <c r="G14" s="10">
        <f>(G7/196)*1.4</f>
        <v>58011.857142857138</v>
      </c>
      <c r="H14" s="10">
        <f t="shared" ref="H14:J14" si="3">(H7/196)*1.4</f>
        <v>58011.857142857138</v>
      </c>
      <c r="I14" s="10">
        <f t="shared" si="3"/>
        <v>58011.857142857138</v>
      </c>
      <c r="J14" s="10">
        <f t="shared" si="3"/>
        <v>58011.857142857138</v>
      </c>
    </row>
  </sheetData>
  <mergeCells count="7">
    <mergeCell ref="K12:M12"/>
    <mergeCell ref="K13:M13"/>
    <mergeCell ref="F2:J2"/>
    <mergeCell ref="F3:J3"/>
    <mergeCell ref="H5:H6"/>
    <mergeCell ref="G5:G6"/>
    <mergeCell ref="F5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7"/>
  <sheetViews>
    <sheetView rightToLeft="1" workbookViewId="0">
      <selection activeCell="D14" sqref="D14"/>
    </sheetView>
  </sheetViews>
  <sheetFormatPr defaultRowHeight="21"/>
  <cols>
    <col min="1" max="1" width="1.7109375" style="2" customWidth="1"/>
    <col min="2" max="2" width="16.5703125" style="2" bestFit="1" customWidth="1"/>
    <col min="3" max="3" width="10.85546875" style="1" bestFit="1" customWidth="1"/>
    <col min="4" max="4" width="7.5703125" style="1" customWidth="1"/>
    <col min="5" max="5" width="11.42578125" style="2" bestFit="1" customWidth="1"/>
    <col min="6" max="6" width="10.85546875" style="2" bestFit="1" customWidth="1"/>
    <col min="7" max="7" width="10.7109375" style="2" bestFit="1" customWidth="1"/>
    <col min="8" max="8" width="10.5703125" style="2" bestFit="1" customWidth="1"/>
    <col min="9" max="9" width="12" style="2" bestFit="1" customWidth="1"/>
    <col min="10" max="10" width="12.5703125" style="2" bestFit="1" customWidth="1"/>
    <col min="11" max="11" width="12" style="2" bestFit="1" customWidth="1"/>
    <col min="12" max="12" width="9.85546875" style="2" bestFit="1" customWidth="1"/>
    <col min="13" max="13" width="6.5703125" style="2" bestFit="1" customWidth="1"/>
    <col min="14" max="14" width="9.85546875" style="2" bestFit="1" customWidth="1"/>
    <col min="15" max="15" width="11.7109375" style="2" bestFit="1" customWidth="1"/>
    <col min="16" max="16" width="10.7109375" style="2" bestFit="1" customWidth="1"/>
    <col min="17" max="17" width="9.28515625" style="2" bestFit="1" customWidth="1"/>
    <col min="18" max="18" width="11.140625" style="2" bestFit="1" customWidth="1"/>
    <col min="19" max="19" width="11.28515625" style="2" bestFit="1" customWidth="1"/>
    <col min="20" max="20" width="11.7109375" style="2" bestFit="1" customWidth="1"/>
    <col min="21" max="16384" width="9.140625" style="2"/>
  </cols>
  <sheetData>
    <row r="2" spans="2:20" ht="26.2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24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2:20" ht="24.75" thickBot="1">
      <c r="B4" s="34" t="s">
        <v>39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2:20" s="1" customFormat="1" ht="42">
      <c r="B5" s="29" t="s">
        <v>4</v>
      </c>
      <c r="C5" s="31" t="s">
        <v>5</v>
      </c>
      <c r="D5" s="15" t="s">
        <v>28</v>
      </c>
      <c r="E5" s="7" t="s">
        <v>0</v>
      </c>
      <c r="F5" s="7" t="s">
        <v>7</v>
      </c>
      <c r="G5" s="7" t="s">
        <v>9</v>
      </c>
      <c r="H5" s="7" t="s">
        <v>7</v>
      </c>
      <c r="I5" s="7" t="s">
        <v>12</v>
      </c>
      <c r="J5" s="7" t="s">
        <v>29</v>
      </c>
      <c r="K5" s="7" t="s">
        <v>29</v>
      </c>
      <c r="L5" s="29" t="s">
        <v>30</v>
      </c>
      <c r="M5" s="29" t="s">
        <v>31</v>
      </c>
      <c r="N5" s="7" t="s">
        <v>32</v>
      </c>
      <c r="O5" s="7" t="s">
        <v>34</v>
      </c>
      <c r="P5" s="7" t="s">
        <v>46</v>
      </c>
      <c r="Q5" s="7" t="s">
        <v>37</v>
      </c>
      <c r="R5" s="7" t="s">
        <v>36</v>
      </c>
      <c r="S5" s="7" t="s">
        <v>44</v>
      </c>
      <c r="T5" s="7" t="s">
        <v>37</v>
      </c>
    </row>
    <row r="6" spans="2:20" s="1" customFormat="1" ht="42.75" thickBot="1">
      <c r="B6" s="30"/>
      <c r="C6" s="32"/>
      <c r="D6" s="16" t="s">
        <v>11</v>
      </c>
      <c r="E6" s="8" t="s">
        <v>6</v>
      </c>
      <c r="F6" s="8" t="s">
        <v>8</v>
      </c>
      <c r="G6" s="8" t="s">
        <v>10</v>
      </c>
      <c r="H6" s="8" t="s">
        <v>11</v>
      </c>
      <c r="I6" s="8" t="s">
        <v>13</v>
      </c>
      <c r="J6" s="8" t="s">
        <v>30</v>
      </c>
      <c r="K6" s="8" t="s">
        <v>31</v>
      </c>
      <c r="L6" s="30"/>
      <c r="M6" s="30"/>
      <c r="N6" s="8" t="s">
        <v>33</v>
      </c>
      <c r="O6" s="8" t="s">
        <v>35</v>
      </c>
      <c r="P6" s="8" t="s">
        <v>35</v>
      </c>
      <c r="Q6" s="8" t="s">
        <v>47</v>
      </c>
      <c r="R6" s="8" t="s">
        <v>30</v>
      </c>
      <c r="S6" s="8" t="s">
        <v>45</v>
      </c>
      <c r="T6" s="8" t="s">
        <v>13</v>
      </c>
    </row>
    <row r="7" spans="2:20">
      <c r="B7" s="6" t="s">
        <v>48</v>
      </c>
      <c r="C7" s="13">
        <v>31</v>
      </c>
      <c r="D7" s="13">
        <v>2</v>
      </c>
      <c r="E7" s="6">
        <f>('اطلاعات پایه '!G7/30)*'فروردین '!C7</f>
        <v>8392382</v>
      </c>
      <c r="F7" s="3">
        <f>('اطلاعات پایه '!G8/30)*C7</f>
        <v>206666.66666666669</v>
      </c>
      <c r="G7" s="3">
        <f>('اطلاعات پایه '!G9/30)*C7</f>
        <v>1136666.6666666665</v>
      </c>
      <c r="H7" s="3">
        <f>((812166*D7)/30)*C7</f>
        <v>1678476.4000000001</v>
      </c>
      <c r="I7" s="3">
        <f>SUM(E7:H7)</f>
        <v>11414191.733333332</v>
      </c>
      <c r="J7" s="6">
        <f>I7-H7</f>
        <v>9735715.3333333321</v>
      </c>
      <c r="K7" s="3">
        <f>I7</f>
        <v>11414191.733333332</v>
      </c>
      <c r="L7" s="6">
        <f>J7*0.07</f>
        <v>681500.07333333336</v>
      </c>
      <c r="M7" s="6">
        <f>IF(K7&gt;12500000,(K7-12500000)*0.1,0)</f>
        <v>0</v>
      </c>
      <c r="N7" s="6">
        <f>L7+M7</f>
        <v>681500.07333333336</v>
      </c>
      <c r="O7" s="6">
        <f>I7-N7</f>
        <v>10732691.659999998</v>
      </c>
      <c r="P7" s="6">
        <f>ROUNDUP(O7,-3)</f>
        <v>10733000</v>
      </c>
      <c r="Q7" s="6">
        <f>P7-O7</f>
        <v>308.34000000171363</v>
      </c>
      <c r="R7" s="6">
        <f>J7*0.23</f>
        <v>2239214.5266666664</v>
      </c>
      <c r="S7" s="6">
        <f>((8121660*2)/365)*C7</f>
        <v>1379569.6438356163</v>
      </c>
      <c r="T7" s="6">
        <f>S7+R7+Q7+P7</f>
        <v>14352092.510502284</v>
      </c>
    </row>
    <row r="8" spans="2:20">
      <c r="B8" s="3" t="s">
        <v>49</v>
      </c>
      <c r="C8" s="13">
        <v>31</v>
      </c>
      <c r="D8" s="13">
        <v>0</v>
      </c>
      <c r="E8" s="6">
        <f>('اطلاعات پایه '!G7/30)*C8</f>
        <v>8392382</v>
      </c>
      <c r="F8" s="3">
        <f>('اطلاعات پایه '!G8/30)*C8</f>
        <v>206666.66666666669</v>
      </c>
      <c r="G8" s="3">
        <f>('اطلاعات پایه '!G9/30)*C8</f>
        <v>1136666.6666666665</v>
      </c>
      <c r="H8" s="3">
        <f t="shared" ref="H8:H14" si="0">((812166*D8)/30)*C8</f>
        <v>0</v>
      </c>
      <c r="I8" s="3">
        <f t="shared" ref="I8:I14" si="1">SUM(E8:H8)</f>
        <v>9735715.3333333321</v>
      </c>
      <c r="J8" s="3">
        <f t="shared" ref="J8:J14" si="2">I8-H8</f>
        <v>9735715.3333333321</v>
      </c>
      <c r="K8" s="3">
        <f t="shared" ref="K8:K14" si="3">I8</f>
        <v>9735715.3333333321</v>
      </c>
      <c r="L8" s="3">
        <f t="shared" ref="L8:L14" si="4">J8*0.07</f>
        <v>681500.07333333336</v>
      </c>
      <c r="M8" s="3">
        <f t="shared" ref="M8:M14" si="5">IF(K8&gt;12500000,(K8-12500000)*0.1,0)</f>
        <v>0</v>
      </c>
      <c r="N8" s="3">
        <f t="shared" ref="N8:N14" si="6">L8+M8</f>
        <v>681500.07333333336</v>
      </c>
      <c r="O8" s="3">
        <f t="shared" ref="O8:O14" si="7">I8-N8</f>
        <v>9054215.2599999979</v>
      </c>
      <c r="P8" s="6">
        <f t="shared" ref="P8:P14" si="8">ROUNDUP(O8,-3)</f>
        <v>9055000</v>
      </c>
      <c r="Q8" s="6">
        <f t="shared" ref="Q8:Q14" si="9">P8-O8</f>
        <v>784.74000000208616</v>
      </c>
      <c r="R8" s="3">
        <f t="shared" ref="R8:R14" si="10">J8*0.23</f>
        <v>2239214.5266666664</v>
      </c>
      <c r="S8" s="6">
        <f t="shared" ref="S8:S14" si="11">((8121660*2)/365)*C8</f>
        <v>1379569.6438356163</v>
      </c>
      <c r="T8" s="6">
        <f t="shared" ref="T8:T14" si="12">S8+R8+Q8+P8</f>
        <v>12674568.910502285</v>
      </c>
    </row>
    <row r="9" spans="2:20">
      <c r="B9" s="3" t="s">
        <v>50</v>
      </c>
      <c r="C9" s="13">
        <v>31</v>
      </c>
      <c r="D9" s="13">
        <v>1</v>
      </c>
      <c r="E9" s="6">
        <f>('اطلاعات پایه '!G7/30)*C9</f>
        <v>8392382</v>
      </c>
      <c r="F9" s="3">
        <f>('اطلاعات پایه '!G8/30)*C9</f>
        <v>206666.66666666669</v>
      </c>
      <c r="G9" s="3">
        <f>('اطلاعات پایه '!G9/30)*C9</f>
        <v>1136666.6666666665</v>
      </c>
      <c r="H9" s="3">
        <f t="shared" si="0"/>
        <v>839238.20000000007</v>
      </c>
      <c r="I9" s="3">
        <f t="shared" si="1"/>
        <v>10574953.533333331</v>
      </c>
      <c r="J9" s="3">
        <f t="shared" si="2"/>
        <v>9735715.3333333321</v>
      </c>
      <c r="K9" s="3">
        <f t="shared" si="3"/>
        <v>10574953.533333331</v>
      </c>
      <c r="L9" s="3">
        <f t="shared" si="4"/>
        <v>681500.07333333336</v>
      </c>
      <c r="M9" s="3">
        <f t="shared" si="5"/>
        <v>0</v>
      </c>
      <c r="N9" s="3">
        <f t="shared" si="6"/>
        <v>681500.07333333336</v>
      </c>
      <c r="O9" s="3">
        <f t="shared" si="7"/>
        <v>9893453.4599999972</v>
      </c>
      <c r="P9" s="6">
        <f t="shared" si="8"/>
        <v>9894000</v>
      </c>
      <c r="Q9" s="6">
        <f t="shared" si="9"/>
        <v>546.54000000283122</v>
      </c>
      <c r="R9" s="3">
        <f t="shared" si="10"/>
        <v>2239214.5266666664</v>
      </c>
      <c r="S9" s="6">
        <f t="shared" si="11"/>
        <v>1379569.6438356163</v>
      </c>
      <c r="T9" s="6">
        <f t="shared" si="12"/>
        <v>13513330.710502286</v>
      </c>
    </row>
    <row r="10" spans="2:20">
      <c r="B10" s="3" t="s">
        <v>51</v>
      </c>
      <c r="C10" s="13">
        <v>31</v>
      </c>
      <c r="D10" s="13">
        <v>1</v>
      </c>
      <c r="E10" s="6">
        <f>('اطلاعات پایه '!G7/30)*C10</f>
        <v>8392382</v>
      </c>
      <c r="F10" s="3">
        <f>('اطلاعات پایه '!G8/30)*C10</f>
        <v>206666.66666666669</v>
      </c>
      <c r="G10" s="3">
        <f>('اطلاعات پایه '!G9/30)*C10</f>
        <v>1136666.6666666665</v>
      </c>
      <c r="H10" s="3">
        <f t="shared" si="0"/>
        <v>839238.20000000007</v>
      </c>
      <c r="I10" s="3">
        <f t="shared" si="1"/>
        <v>10574953.533333331</v>
      </c>
      <c r="J10" s="3">
        <f t="shared" si="2"/>
        <v>9735715.3333333321</v>
      </c>
      <c r="K10" s="3">
        <f t="shared" si="3"/>
        <v>10574953.533333331</v>
      </c>
      <c r="L10" s="3">
        <f t="shared" si="4"/>
        <v>681500.07333333336</v>
      </c>
      <c r="M10" s="3">
        <f t="shared" si="5"/>
        <v>0</v>
      </c>
      <c r="N10" s="3">
        <f t="shared" si="6"/>
        <v>681500.07333333336</v>
      </c>
      <c r="O10" s="3">
        <f t="shared" si="7"/>
        <v>9893453.4599999972</v>
      </c>
      <c r="P10" s="6">
        <f t="shared" si="8"/>
        <v>9894000</v>
      </c>
      <c r="Q10" s="6">
        <f t="shared" si="9"/>
        <v>546.54000000283122</v>
      </c>
      <c r="R10" s="3">
        <f t="shared" si="10"/>
        <v>2239214.5266666664</v>
      </c>
      <c r="S10" s="6">
        <f t="shared" si="11"/>
        <v>1379569.6438356163</v>
      </c>
      <c r="T10" s="6">
        <f t="shared" si="12"/>
        <v>13513330.710502286</v>
      </c>
    </row>
    <row r="11" spans="2:20">
      <c r="B11" s="3" t="s">
        <v>52</v>
      </c>
      <c r="C11" s="13">
        <v>31</v>
      </c>
      <c r="D11" s="13">
        <v>0</v>
      </c>
      <c r="E11" s="6">
        <f>('اطلاعات پایه '!G7/30)*C11</f>
        <v>8392382</v>
      </c>
      <c r="F11" s="3">
        <f>('اطلاعات پایه '!G8/30)*C11</f>
        <v>206666.66666666669</v>
      </c>
      <c r="G11" s="3">
        <f>('اطلاعات پایه '!G9/30)*C11</f>
        <v>1136666.6666666665</v>
      </c>
      <c r="H11" s="3">
        <f t="shared" si="0"/>
        <v>0</v>
      </c>
      <c r="I11" s="3">
        <f t="shared" si="1"/>
        <v>9735715.3333333321</v>
      </c>
      <c r="J11" s="3">
        <f t="shared" si="2"/>
        <v>9735715.3333333321</v>
      </c>
      <c r="K11" s="3">
        <f t="shared" si="3"/>
        <v>9735715.3333333321</v>
      </c>
      <c r="L11" s="3">
        <f t="shared" si="4"/>
        <v>681500.07333333336</v>
      </c>
      <c r="M11" s="3">
        <f t="shared" si="5"/>
        <v>0</v>
      </c>
      <c r="N11" s="3">
        <f t="shared" si="6"/>
        <v>681500.07333333336</v>
      </c>
      <c r="O11" s="3">
        <f t="shared" si="7"/>
        <v>9054215.2599999979</v>
      </c>
      <c r="P11" s="6">
        <f t="shared" si="8"/>
        <v>9055000</v>
      </c>
      <c r="Q11" s="6">
        <f t="shared" si="9"/>
        <v>784.74000000208616</v>
      </c>
      <c r="R11" s="3">
        <f t="shared" si="10"/>
        <v>2239214.5266666664</v>
      </c>
      <c r="S11" s="6">
        <f t="shared" si="11"/>
        <v>1379569.6438356163</v>
      </c>
      <c r="T11" s="6">
        <f t="shared" si="12"/>
        <v>12674568.910502285</v>
      </c>
    </row>
    <row r="12" spans="2:20">
      <c r="B12" s="3" t="s">
        <v>53</v>
      </c>
      <c r="C12" s="13">
        <v>31</v>
      </c>
      <c r="D12" s="13">
        <v>2</v>
      </c>
      <c r="E12" s="6">
        <f>('اطلاعات پایه '!G7/30)*C12</f>
        <v>8392382</v>
      </c>
      <c r="F12" s="3">
        <f>('اطلاعات پایه '!G8/30)*C12</f>
        <v>206666.66666666669</v>
      </c>
      <c r="G12" s="3">
        <f>('اطلاعات پایه '!G9/30)*C12</f>
        <v>1136666.6666666665</v>
      </c>
      <c r="H12" s="3">
        <f t="shared" si="0"/>
        <v>1678476.4000000001</v>
      </c>
      <c r="I12" s="3">
        <f t="shared" si="1"/>
        <v>11414191.733333332</v>
      </c>
      <c r="J12" s="3">
        <f t="shared" si="2"/>
        <v>9735715.3333333321</v>
      </c>
      <c r="K12" s="3">
        <f t="shared" si="3"/>
        <v>11414191.733333332</v>
      </c>
      <c r="L12" s="3">
        <f t="shared" si="4"/>
        <v>681500.07333333336</v>
      </c>
      <c r="M12" s="3">
        <f t="shared" si="5"/>
        <v>0</v>
      </c>
      <c r="N12" s="3">
        <f t="shared" si="6"/>
        <v>681500.07333333336</v>
      </c>
      <c r="O12" s="3">
        <f t="shared" si="7"/>
        <v>10732691.659999998</v>
      </c>
      <c r="P12" s="6">
        <f t="shared" si="8"/>
        <v>10733000</v>
      </c>
      <c r="Q12" s="6">
        <f t="shared" si="9"/>
        <v>308.34000000171363</v>
      </c>
      <c r="R12" s="3">
        <f t="shared" si="10"/>
        <v>2239214.5266666664</v>
      </c>
      <c r="S12" s="6">
        <f t="shared" si="11"/>
        <v>1379569.6438356163</v>
      </c>
      <c r="T12" s="6">
        <f t="shared" si="12"/>
        <v>14352092.510502284</v>
      </c>
    </row>
    <row r="13" spans="2:20">
      <c r="B13" s="3" t="s">
        <v>54</v>
      </c>
      <c r="C13" s="13">
        <v>31</v>
      </c>
      <c r="D13" s="13">
        <v>1</v>
      </c>
      <c r="E13" s="6">
        <f>('اطلاعات پایه '!G7/30)*C13</f>
        <v>8392382</v>
      </c>
      <c r="F13" s="3">
        <f>('اطلاعات پایه '!G8/30)*C13</f>
        <v>206666.66666666669</v>
      </c>
      <c r="G13" s="3">
        <f>('اطلاعات پایه '!G9/30)*C13</f>
        <v>1136666.6666666665</v>
      </c>
      <c r="H13" s="3">
        <f t="shared" si="0"/>
        <v>839238.20000000007</v>
      </c>
      <c r="I13" s="3">
        <f t="shared" si="1"/>
        <v>10574953.533333331</v>
      </c>
      <c r="J13" s="3">
        <f t="shared" si="2"/>
        <v>9735715.3333333321</v>
      </c>
      <c r="K13" s="3">
        <f t="shared" si="3"/>
        <v>10574953.533333331</v>
      </c>
      <c r="L13" s="3">
        <f t="shared" si="4"/>
        <v>681500.07333333336</v>
      </c>
      <c r="M13" s="3">
        <f t="shared" si="5"/>
        <v>0</v>
      </c>
      <c r="N13" s="3">
        <f t="shared" si="6"/>
        <v>681500.07333333336</v>
      </c>
      <c r="O13" s="3">
        <f t="shared" si="7"/>
        <v>9893453.4599999972</v>
      </c>
      <c r="P13" s="6">
        <f t="shared" si="8"/>
        <v>9894000</v>
      </c>
      <c r="Q13" s="6">
        <f t="shared" si="9"/>
        <v>546.54000000283122</v>
      </c>
      <c r="R13" s="3">
        <f t="shared" si="10"/>
        <v>2239214.5266666664</v>
      </c>
      <c r="S13" s="6">
        <f t="shared" si="11"/>
        <v>1379569.6438356163</v>
      </c>
      <c r="T13" s="6">
        <f t="shared" si="12"/>
        <v>13513330.710502286</v>
      </c>
    </row>
    <row r="14" spans="2:20" ht="21.75" thickBot="1">
      <c r="B14" s="4" t="s">
        <v>55</v>
      </c>
      <c r="C14" s="13">
        <v>31</v>
      </c>
      <c r="D14" s="13">
        <v>1</v>
      </c>
      <c r="E14" s="6">
        <f>('اطلاعات پایه '!G7/30)*C14</f>
        <v>8392382</v>
      </c>
      <c r="F14" s="3">
        <f>('اطلاعات پایه '!G8/30)*C14</f>
        <v>206666.66666666669</v>
      </c>
      <c r="G14" s="3">
        <f>('اطلاعات پایه '!G9/30)*C14</f>
        <v>1136666.6666666665</v>
      </c>
      <c r="H14" s="3">
        <f t="shared" si="0"/>
        <v>839238.20000000007</v>
      </c>
      <c r="I14" s="4">
        <f t="shared" si="1"/>
        <v>10574953.533333331</v>
      </c>
      <c r="J14" s="4">
        <f t="shared" si="2"/>
        <v>9735715.3333333321</v>
      </c>
      <c r="K14" s="4">
        <f t="shared" si="3"/>
        <v>10574953.533333331</v>
      </c>
      <c r="L14" s="4">
        <f t="shared" si="4"/>
        <v>681500.07333333336</v>
      </c>
      <c r="M14" s="4">
        <f t="shared" si="5"/>
        <v>0</v>
      </c>
      <c r="N14" s="4">
        <f t="shared" si="6"/>
        <v>681500.07333333336</v>
      </c>
      <c r="O14" s="4">
        <f t="shared" si="7"/>
        <v>9893453.4599999972</v>
      </c>
      <c r="P14" s="6">
        <f t="shared" si="8"/>
        <v>9894000</v>
      </c>
      <c r="Q14" s="6">
        <f t="shared" si="9"/>
        <v>546.54000000283122</v>
      </c>
      <c r="R14" s="4">
        <f t="shared" si="10"/>
        <v>2239214.5266666664</v>
      </c>
      <c r="S14" s="6">
        <f t="shared" si="11"/>
        <v>1379569.6438356163</v>
      </c>
      <c r="T14" s="6">
        <f t="shared" si="12"/>
        <v>13513330.710502286</v>
      </c>
    </row>
    <row r="15" spans="2:20" ht="21.75" thickBot="1">
      <c r="B15" s="25" t="s">
        <v>3</v>
      </c>
      <c r="C15" s="26"/>
      <c r="D15" s="27"/>
      <c r="E15" s="5">
        <f>SUM(E7:E14)</f>
        <v>67139056</v>
      </c>
      <c r="F15" s="5">
        <f t="shared" ref="F15:I15" si="13">SUM(F7:F14)</f>
        <v>1653333.3333333337</v>
      </c>
      <c r="G15" s="5">
        <f t="shared" si="13"/>
        <v>9093333.3333333302</v>
      </c>
      <c r="H15" s="5">
        <f t="shared" si="13"/>
        <v>6713905.6000000006</v>
      </c>
      <c r="I15" s="5">
        <f t="shared" si="13"/>
        <v>84599628.266666651</v>
      </c>
      <c r="J15" s="17">
        <f t="shared" ref="J15" si="14">SUM(J7:J14)</f>
        <v>77885722.666666642</v>
      </c>
      <c r="K15" s="17">
        <f t="shared" ref="K15" si="15">SUM(K7:K14)</f>
        <v>84599628.266666651</v>
      </c>
      <c r="L15" s="17">
        <f t="shared" ref="L15" si="16">SUM(L7:L14)</f>
        <v>5452000.5866666669</v>
      </c>
      <c r="M15" s="17">
        <f>SUM(M7:M14)</f>
        <v>0</v>
      </c>
      <c r="N15" s="17">
        <f t="shared" ref="N15" si="17">SUM(N7:N14)</f>
        <v>5452000.5866666669</v>
      </c>
      <c r="O15" s="17">
        <f t="shared" ref="O15" si="18">SUM(O7:O14)</f>
        <v>79147627.679999977</v>
      </c>
      <c r="P15" s="17">
        <f>SUM(P7:P14)</f>
        <v>79152000</v>
      </c>
      <c r="Q15" s="17">
        <f>SUM(Q7:Q14)</f>
        <v>4372.3200000189245</v>
      </c>
      <c r="R15" s="17">
        <f t="shared" ref="R15:T15" si="19">SUM(R7:R14)</f>
        <v>17913716.213333335</v>
      </c>
      <c r="S15" s="17">
        <f t="shared" si="19"/>
        <v>11036557.15068493</v>
      </c>
      <c r="T15" s="17">
        <f t="shared" si="19"/>
        <v>108106645.68401827</v>
      </c>
    </row>
    <row r="16" spans="2:20" ht="21.75" thickTop="1"/>
    <row r="17" spans="3:19">
      <c r="C17" s="28" t="s">
        <v>40</v>
      </c>
      <c r="D17" s="28"/>
      <c r="E17" s="28"/>
      <c r="G17" s="28" t="s">
        <v>41</v>
      </c>
      <c r="H17" s="28"/>
      <c r="I17" s="28"/>
      <c r="K17" s="28" t="s">
        <v>42</v>
      </c>
      <c r="L17" s="28"/>
      <c r="M17" s="28"/>
      <c r="O17" s="28" t="s">
        <v>43</v>
      </c>
      <c r="P17" s="28"/>
      <c r="Q17" s="28"/>
      <c r="R17" s="28"/>
      <c r="S17" s="1"/>
    </row>
  </sheetData>
  <mergeCells count="12">
    <mergeCell ref="B5:B6"/>
    <mergeCell ref="C5:C6"/>
    <mergeCell ref="L5:L6"/>
    <mergeCell ref="M5:M6"/>
    <mergeCell ref="B2:T2"/>
    <mergeCell ref="B3:T3"/>
    <mergeCell ref="B4:T4"/>
    <mergeCell ref="B15:D15"/>
    <mergeCell ref="C17:E17"/>
    <mergeCell ref="G17:I17"/>
    <mergeCell ref="K17:M17"/>
    <mergeCell ref="O17:R17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اطلاعات پایه </vt:lpstr>
      <vt:lpstr>فروردین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 ALI</dc:creator>
  <cp:lastModifiedBy>YA ALI</cp:lastModifiedBy>
  <cp:lastPrinted>2016-04-20T07:44:12Z</cp:lastPrinted>
  <dcterms:created xsi:type="dcterms:W3CDTF">2016-04-13T14:02:28Z</dcterms:created>
  <dcterms:modified xsi:type="dcterms:W3CDTF">2016-04-20T10:42:46Z</dcterms:modified>
</cp:coreProperties>
</file>