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F" lockStructure="1"/>
  <bookViews>
    <workbookView xWindow="480" yWindow="45" windowWidth="20730" windowHeight="10035" activeTab="1"/>
  </bookViews>
  <sheets>
    <sheet name="انحراف معیار مواد" sheetId="1" r:id="rId1"/>
    <sheet name="ss" sheetId="2" r:id="rId2"/>
  </sheets>
  <calcPr calcId="145621"/>
</workbook>
</file>

<file path=xl/calcChain.xml><?xml version="1.0" encoding="utf-8"?>
<calcChain xmlns="http://schemas.openxmlformats.org/spreadsheetml/2006/main">
  <c r="Y10" i="2" l="1"/>
  <c r="AE10" i="2" s="1"/>
  <c r="Y12" i="2"/>
  <c r="AE12" i="2" s="1"/>
  <c r="Y11" i="2"/>
  <c r="AE11" i="2" s="1"/>
  <c r="J11" i="2"/>
  <c r="J12" i="2"/>
  <c r="J10" i="2"/>
  <c r="G11" i="2"/>
  <c r="O11" i="2" s="1"/>
  <c r="G12" i="2"/>
  <c r="K12" i="2" s="1"/>
  <c r="G10" i="2"/>
  <c r="D11" i="2"/>
  <c r="D12" i="2"/>
  <c r="C11" i="2"/>
  <c r="C12" i="2"/>
  <c r="C10" i="2"/>
  <c r="D10" i="2"/>
  <c r="B11" i="2"/>
  <c r="B12" i="2"/>
  <c r="B10" i="2"/>
  <c r="F11" i="2"/>
  <c r="AA11" i="2" s="1"/>
  <c r="AB11" i="2" s="1"/>
  <c r="AC11" i="2" s="1"/>
  <c r="F12" i="2"/>
  <c r="AA12" i="2" s="1"/>
  <c r="AB12" i="2" s="1"/>
  <c r="AC12" i="2" s="1"/>
  <c r="F10" i="2"/>
  <c r="AA10" i="2" s="1"/>
  <c r="AB10" i="2" s="1"/>
  <c r="AC10" i="2" s="1"/>
  <c r="A7" i="1"/>
  <c r="A8" i="1" s="1"/>
  <c r="R7" i="1"/>
  <c r="M11" i="2" s="1"/>
  <c r="R8" i="1"/>
  <c r="M12" i="2" s="1"/>
  <c r="R6" i="1"/>
  <c r="M10" i="2" s="1"/>
  <c r="L10" i="2" l="1"/>
  <c r="AD12" i="2"/>
  <c r="AD10" i="2"/>
  <c r="AE3" i="2" s="1"/>
  <c r="AD11" i="2"/>
  <c r="O10" i="2"/>
  <c r="L11" i="2"/>
  <c r="Q11" i="2" s="1"/>
  <c r="L12" i="2"/>
  <c r="O12" i="2"/>
  <c r="K10" i="2"/>
  <c r="K11" i="2"/>
  <c r="P11" i="2" s="1"/>
  <c r="P10" i="2" l="1"/>
  <c r="Q10" i="2"/>
  <c r="Q12" i="2"/>
  <c r="P12" i="2"/>
</calcChain>
</file>

<file path=xl/sharedStrings.xml><?xml version="1.0" encoding="utf-8"?>
<sst xmlns="http://schemas.openxmlformats.org/spreadsheetml/2006/main" count="76" uniqueCount="70">
  <si>
    <t>كد كالا</t>
  </si>
  <si>
    <t>شرح کالا</t>
  </si>
  <si>
    <t>واحد</t>
  </si>
  <si>
    <t>انحراف معيار مصرف</t>
  </si>
  <si>
    <t>عدد</t>
  </si>
  <si>
    <t>ماه میلادی</t>
  </si>
  <si>
    <t>ماه شمسی</t>
  </si>
  <si>
    <t>ژانویه 2016</t>
  </si>
  <si>
    <t>بهمن</t>
  </si>
  <si>
    <t>فوریه 2016</t>
  </si>
  <si>
    <t>مارس 2016</t>
  </si>
  <si>
    <t>آوریل 2016</t>
  </si>
  <si>
    <t>اسفند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</si>
  <si>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</si>
  <si>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</si>
  <si>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</si>
  <si>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</si>
  <si>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</si>
  <si>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</si>
  <si>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</si>
  <si>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</si>
  <si>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</si>
  <si>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</si>
  <si>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مه 2016</t>
  </si>
  <si>
    <t>ژوئن 2016</t>
  </si>
  <si>
    <t>ژولای 2016</t>
  </si>
  <si>
    <t>آگوست 2016</t>
  </si>
  <si>
    <t>سپتامبر2016</t>
  </si>
  <si>
    <t>اکتبر 2016</t>
  </si>
  <si>
    <t>نوامبر 2016</t>
  </si>
  <si>
    <t>دسامبر 2016</t>
  </si>
  <si>
    <t>ردیف</t>
  </si>
  <si>
    <t>گروه مواد</t>
  </si>
  <si>
    <t>A</t>
  </si>
  <si>
    <t>B</t>
  </si>
  <si>
    <t>C</t>
  </si>
  <si>
    <t>رديف</t>
  </si>
  <si>
    <t>نیاز سالیانه
بر اساس برنامه فروش</t>
  </si>
  <si>
    <t xml:space="preserve">مدت زمان تدارک کالا به روز(L.T)   </t>
  </si>
  <si>
    <t>خوش بینانه</t>
  </si>
  <si>
    <t>میانگین مصرف در مدت زمان تدارک</t>
  </si>
  <si>
    <t>بد بینانه +
(15 درصد حالت خوش بینانه)</t>
  </si>
  <si>
    <t>مصرف در یکماه</t>
  </si>
  <si>
    <t>انحراف معیار
مصرف کالا</t>
  </si>
  <si>
    <t>ضریب اطمینان(Z(1-α</t>
  </si>
  <si>
    <t>با حالت خوش بینانه</t>
  </si>
  <si>
    <t>با حالت بدبینانه</t>
  </si>
  <si>
    <t>مصرف روزانه با 
توجه به  
(برنامه فروش)</t>
  </si>
  <si>
    <t>هزینه ثابت
تدارک کالا</t>
  </si>
  <si>
    <t xml:space="preserve">برنامه ریزی سفارشات مواد و ملزومات مورد نیاز   </t>
  </si>
  <si>
    <t>موجودی انبار</t>
  </si>
  <si>
    <t>کمبود یا مازاد سفارش گذاری</t>
  </si>
  <si>
    <t>موجودی در گمرک</t>
  </si>
  <si>
    <t>موجودی در راه</t>
  </si>
  <si>
    <t>موجودی نزد سازنده</t>
  </si>
  <si>
    <r>
      <t xml:space="preserve"> 
نقطه سفارش مجدد
</t>
    </r>
    <r>
      <rPr>
        <b/>
        <sz val="11"/>
        <color theme="1"/>
        <rFont val="Times New Roman"/>
        <family val="1"/>
      </rPr>
      <t>(ROP)</t>
    </r>
  </si>
  <si>
    <r>
      <t xml:space="preserve">موجودی اطمینان
( حداقل موجودی )
</t>
    </r>
    <r>
      <rPr>
        <b/>
        <sz val="11"/>
        <rFont val="Times New Roman"/>
        <family val="1"/>
      </rPr>
      <t>SS</t>
    </r>
  </si>
  <si>
    <t>وضعیت</t>
  </si>
  <si>
    <t>مقاومت  خط بر  
حسب ماه</t>
  </si>
  <si>
    <t>مقاومت خط بر اساس
موجودی و سفارشات
فعلی (روز)</t>
  </si>
  <si>
    <t>محاسبه بر اساس پیش بینی فروش ماهیانه</t>
  </si>
  <si>
    <t>سفارش گذاری شده از قبل</t>
  </si>
  <si>
    <t>تعداد اقلام بحرانی :</t>
  </si>
  <si>
    <t>محاسبه انحراف معیار مصرف مواد در سال گذشته</t>
  </si>
  <si>
    <t>تاریخ بروز آوری میلادی :</t>
  </si>
  <si>
    <t>تاریخ بروز آوری شمسی :</t>
  </si>
  <si>
    <t>باقیمانده ماه برای
تکمیل سفارش</t>
  </si>
  <si>
    <t>محاسبه پارامتر های عمومی موجودی</t>
  </si>
  <si>
    <t>میزان قایل سفارش برای 
تحقق برنامه فروش</t>
  </si>
  <si>
    <t>وضعیت کالا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</si>
</sst>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0.0"/>
    <numFmt numFmtId="165" formatCode="0_);[Red]\(0\)"/>
  </numFmts>
  <fonts count="1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charset val="178"/>
    </font>
    <font>
      <sz val="10"/>
      <name val="Arial"/>
      <family val="2"/>
    </font>
    <font>
      <sz val="11"/>
      <color theme="1"/>
      <name val="B Nazanin"/>
      <charset val="178"/>
    </font>
    <font>
      <b/>
      <sz val="10"/>
      <name val="B Nazanin"/>
      <charset val="178"/>
    </font>
    <font>
      <b/>
      <sz val="11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name val="B Nazanin"/>
      <charset val="178"/>
    </font>
    <font>
      <sz val="10"/>
      <color theme="1"/>
      <name val="B Nazanin"/>
      <charset val="178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B Nazanin"/>
      <charset val="178"/>
    </font>
    <font>
      <b/>
      <sz val="20"/>
      <color theme="1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6" fillId="2" borderId="1" xfId="3" applyFont="1" applyFill="1" applyBorder="1" applyAlignment="1">
      <alignment horizontal="center" vertical="center" wrapText="1" readingOrder="2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 readingOrder="2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vertical="center"/>
    </xf>
    <xf numFmtId="0" fontId="7" fillId="4" borderId="24" xfId="0" applyFont="1" applyFill="1" applyBorder="1" applyAlignment="1">
      <alignment horizontal="center" vertical="center"/>
    </xf>
    <xf numFmtId="1" fontId="10" fillId="3" borderId="2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" fontId="6" fillId="2" borderId="27" xfId="1" applyNumberFormat="1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 wrapText="1" readingOrder="2"/>
    </xf>
    <xf numFmtId="0" fontId="6" fillId="2" borderId="29" xfId="1" applyFont="1" applyFill="1" applyBorder="1" applyAlignment="1">
      <alignment horizontal="center" vertical="center"/>
    </xf>
    <xf numFmtId="1" fontId="6" fillId="2" borderId="30" xfId="1" applyNumberFormat="1" applyFont="1" applyFill="1" applyBorder="1" applyAlignment="1">
      <alignment horizontal="center" vertical="center"/>
    </xf>
    <xf numFmtId="1" fontId="6" fillId="2" borderId="19" xfId="1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readingOrder="2"/>
    </xf>
    <xf numFmtId="0" fontId="8" fillId="2" borderId="23" xfId="0" applyFont="1" applyFill="1" applyBorder="1" applyAlignment="1">
      <alignment horizontal="center" vertical="center" readingOrder="2"/>
    </xf>
    <xf numFmtId="0" fontId="8" fillId="2" borderId="24" xfId="0" applyFont="1" applyFill="1" applyBorder="1" applyAlignment="1">
      <alignment horizontal="center" vertical="center" readingOrder="2"/>
    </xf>
    <xf numFmtId="0" fontId="8" fillId="2" borderId="26" xfId="0" applyFont="1" applyFill="1" applyBorder="1" applyAlignment="1">
      <alignment horizontal="center" vertical="center" readingOrder="2"/>
    </xf>
    <xf numFmtId="0" fontId="8" fillId="2" borderId="1" xfId="0" applyFont="1" applyFill="1" applyBorder="1" applyAlignment="1">
      <alignment horizontal="center" vertical="center" readingOrder="2"/>
    </xf>
    <xf numFmtId="0" fontId="8" fillId="2" borderId="28" xfId="0" applyFont="1" applyFill="1" applyBorder="1" applyAlignment="1">
      <alignment horizontal="center" vertical="center" readingOrder="2"/>
    </xf>
    <xf numFmtId="0" fontId="8" fillId="2" borderId="29" xfId="0" applyFont="1" applyFill="1" applyBorder="1" applyAlignment="1">
      <alignment horizontal="center" vertical="center" readingOrder="2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readingOrder="2"/>
    </xf>
    <xf numFmtId="0" fontId="8" fillId="2" borderId="25" xfId="0" applyFont="1" applyFill="1" applyBorder="1" applyAlignment="1">
      <alignment horizontal="center" readingOrder="2"/>
    </xf>
    <xf numFmtId="0" fontId="8" fillId="2" borderId="0" xfId="0" applyFont="1" applyFill="1" applyAlignment="1">
      <alignment horizontal="center" readingOrder="2"/>
    </xf>
    <xf numFmtId="0" fontId="8" fillId="2" borderId="1" xfId="0" applyFont="1" applyFill="1" applyBorder="1" applyAlignment="1">
      <alignment horizontal="center" readingOrder="2"/>
    </xf>
    <xf numFmtId="0" fontId="8" fillId="2" borderId="27" xfId="0" applyFont="1" applyFill="1" applyBorder="1" applyAlignment="1">
      <alignment horizontal="center" readingOrder="2"/>
    </xf>
    <xf numFmtId="0" fontId="8" fillId="2" borderId="29" xfId="0" applyFont="1" applyFill="1" applyBorder="1" applyAlignment="1">
      <alignment horizontal="center" readingOrder="2"/>
    </xf>
    <xf numFmtId="0" fontId="8" fillId="2" borderId="30" xfId="0" applyFont="1" applyFill="1" applyBorder="1" applyAlignment="1">
      <alignment horizontal="center" readingOrder="2"/>
    </xf>
    <xf numFmtId="165" fontId="9" fillId="2" borderId="0" xfId="0" applyNumberFormat="1" applyFont="1" applyFill="1" applyAlignment="1">
      <alignment horizontal="center" vertical="center" readingOrder="2"/>
    </xf>
    <xf numFmtId="0" fontId="9" fillId="2" borderId="0" xfId="0" applyFont="1" applyFill="1" applyAlignment="1">
      <alignment horizontal="center" readingOrder="2"/>
    </xf>
    <xf numFmtId="0" fontId="7" fillId="2" borderId="0" xfId="0" applyFont="1" applyFill="1" applyAlignment="1">
      <alignment horizontal="center" readingOrder="2"/>
    </xf>
    <xf numFmtId="0" fontId="9" fillId="2" borderId="0" xfId="0" applyFont="1" applyFill="1" applyAlignment="1">
      <alignment horizontal="center" vertical="center" wrapText="1" readingOrder="2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43" fontId="6" fillId="8" borderId="13" xfId="2" applyFont="1" applyFill="1" applyBorder="1" applyAlignment="1">
      <alignment horizontal="center" vertical="center" wrapText="1" readingOrder="2"/>
    </xf>
    <xf numFmtId="43" fontId="6" fillId="8" borderId="11" xfId="2" applyFont="1" applyFill="1" applyBorder="1" applyAlignment="1">
      <alignment horizontal="center" vertical="center" wrapText="1" readingOrder="2"/>
    </xf>
    <xf numFmtId="43" fontId="6" fillId="8" borderId="18" xfId="2" applyFont="1" applyFill="1" applyBorder="1" applyAlignment="1">
      <alignment horizontal="center" vertical="center" wrapText="1" readingOrder="2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6" fillId="8" borderId="36" xfId="3" applyFont="1" applyFill="1" applyBorder="1" applyAlignment="1">
      <alignment horizontal="center" vertical="center" wrapText="1"/>
    </xf>
    <xf numFmtId="0" fontId="6" fillId="8" borderId="35" xfId="3" applyFont="1" applyFill="1" applyBorder="1" applyAlignment="1">
      <alignment horizontal="center" vertical="center" wrapText="1"/>
    </xf>
    <xf numFmtId="0" fontId="6" fillId="8" borderId="20" xfId="3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readingOrder="2"/>
    </xf>
    <xf numFmtId="1" fontId="8" fillId="2" borderId="1" xfId="0" applyNumberFormat="1" applyFont="1" applyFill="1" applyBorder="1" applyAlignment="1">
      <alignment horizontal="center" vertical="center" readingOrder="2"/>
    </xf>
    <xf numFmtId="3" fontId="8" fillId="2" borderId="24" xfId="0" applyNumberFormat="1" applyFont="1" applyFill="1" applyBorder="1" applyAlignment="1">
      <alignment horizontal="center" vertical="center" readingOrder="2"/>
    </xf>
    <xf numFmtId="1" fontId="8" fillId="2" borderId="24" xfId="0" applyNumberFormat="1" applyFont="1" applyFill="1" applyBorder="1" applyAlignment="1">
      <alignment horizontal="center" vertical="center" readingOrder="2"/>
    </xf>
    <xf numFmtId="3" fontId="8" fillId="2" borderId="29" xfId="0" applyNumberFormat="1" applyFont="1" applyFill="1" applyBorder="1" applyAlignment="1">
      <alignment horizontal="center" vertical="center" readingOrder="2"/>
    </xf>
    <xf numFmtId="1" fontId="8" fillId="2" borderId="29" xfId="0" applyNumberFormat="1" applyFont="1" applyFill="1" applyBorder="1" applyAlignment="1">
      <alignment horizontal="center" vertical="center" readingOrder="2"/>
    </xf>
    <xf numFmtId="43" fontId="6" fillId="8" borderId="34" xfId="2" applyFont="1" applyFill="1" applyBorder="1" applyAlignment="1">
      <alignment horizontal="center" vertical="center" wrapText="1" readingOrder="2"/>
    </xf>
    <xf numFmtId="0" fontId="10" fillId="7" borderId="11" xfId="3" applyFont="1" applyFill="1" applyBorder="1" applyAlignment="1">
      <alignment vertical="center" wrapText="1"/>
    </xf>
    <xf numFmtId="0" fontId="10" fillId="7" borderId="13" xfId="3" applyFont="1" applyFill="1" applyBorder="1" applyAlignment="1">
      <alignment vertical="center" wrapText="1"/>
    </xf>
    <xf numFmtId="0" fontId="16" fillId="5" borderId="41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3" borderId="29" xfId="1" applyNumberFormat="1" applyFont="1" applyFill="1" applyBorder="1" applyAlignment="1">
      <alignment horizontal="center" vertical="center" wrapText="1"/>
    </xf>
    <xf numFmtId="1" fontId="10" fillId="6" borderId="25" xfId="1" applyNumberFormat="1" applyFont="1" applyFill="1" applyBorder="1" applyAlignment="1">
      <alignment horizontal="center" vertical="center" wrapText="1"/>
    </xf>
    <xf numFmtId="1" fontId="10" fillId="6" borderId="27" xfId="1" applyNumberFormat="1" applyFont="1" applyFill="1" applyBorder="1" applyAlignment="1">
      <alignment horizontal="center" vertical="center" wrapText="1"/>
    </xf>
    <xf numFmtId="1" fontId="10" fillId="6" borderId="30" xfId="1" applyNumberFormat="1" applyFont="1" applyFill="1" applyBorder="1" applyAlignment="1">
      <alignment horizontal="center" vertical="center" wrapText="1"/>
    </xf>
    <xf numFmtId="164" fontId="10" fillId="7" borderId="24" xfId="1" applyNumberFormat="1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>
      <alignment horizontal="center" vertical="center" wrapText="1"/>
    </xf>
    <xf numFmtId="164" fontId="10" fillId="7" borderId="29" xfId="1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3" fontId="10" fillId="7" borderId="2" xfId="2" applyFont="1" applyFill="1" applyBorder="1" applyAlignment="1">
      <alignment horizontal="center" vertical="center" wrapText="1"/>
    </xf>
    <xf numFmtId="43" fontId="10" fillId="7" borderId="19" xfId="2" applyFont="1" applyFill="1" applyBorder="1" applyAlignment="1">
      <alignment horizontal="center" vertical="center" wrapText="1"/>
    </xf>
    <xf numFmtId="43" fontId="10" fillId="7" borderId="22" xfId="2" applyFont="1" applyFill="1" applyBorder="1" applyAlignment="1">
      <alignment horizontal="center" vertical="center" wrapText="1"/>
    </xf>
    <xf numFmtId="43" fontId="10" fillId="7" borderId="35" xfId="2" applyFont="1" applyFill="1" applyBorder="1" applyAlignment="1">
      <alignment horizontal="center" vertical="center" wrapText="1"/>
    </xf>
    <xf numFmtId="165" fontId="8" fillId="2" borderId="24" xfId="0" applyNumberFormat="1" applyFont="1" applyFill="1" applyBorder="1" applyAlignment="1">
      <alignment horizontal="center" vertical="center" readingOrder="2"/>
    </xf>
    <xf numFmtId="165" fontId="8" fillId="2" borderId="1" xfId="0" applyNumberFormat="1" applyFont="1" applyFill="1" applyBorder="1" applyAlignment="1">
      <alignment horizontal="center" vertical="center" readingOrder="2"/>
    </xf>
    <xf numFmtId="165" fontId="8" fillId="2" borderId="29" xfId="0" applyNumberFormat="1" applyFont="1" applyFill="1" applyBorder="1" applyAlignment="1">
      <alignment horizontal="center" vertical="center" readingOrder="2"/>
    </xf>
    <xf numFmtId="0" fontId="8" fillId="2" borderId="24" xfId="0" applyFont="1" applyFill="1" applyBorder="1" applyAlignment="1">
      <alignment horizontal="center" vertical="center" readingOrder="2"/>
    </xf>
    <xf numFmtId="0" fontId="8" fillId="2" borderId="1" xfId="0" applyFont="1" applyFill="1" applyBorder="1" applyAlignment="1">
      <alignment horizontal="center" vertical="center" readingOrder="2"/>
    </xf>
    <xf numFmtId="0" fontId="8" fillId="2" borderId="29" xfId="0" applyFont="1" applyFill="1" applyBorder="1" applyAlignment="1">
      <alignment horizontal="center" vertical="center" readingOrder="2"/>
    </xf>
    <xf numFmtId="43" fontId="6" fillId="8" borderId="22" xfId="2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7" fillId="5" borderId="37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0" fillId="2" borderId="41" xfId="3" applyFont="1" applyFill="1" applyBorder="1" applyAlignment="1">
      <alignment horizontal="center" vertical="center" wrapText="1"/>
    </xf>
    <xf numFmtId="0" fontId="10" fillId="2" borderId="42" xfId="3" applyFont="1" applyFill="1" applyBorder="1" applyAlignment="1">
      <alignment horizontal="center" vertical="center" wrapText="1"/>
    </xf>
    <xf numFmtId="0" fontId="10" fillId="2" borderId="40" xfId="3" applyFont="1" applyFill="1" applyBorder="1" applyAlignment="1">
      <alignment horizontal="center" vertical="center" wrapText="1"/>
    </xf>
    <xf numFmtId="0" fontId="10" fillId="7" borderId="15" xfId="3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10" fillId="7" borderId="2" xfId="3" applyFont="1" applyFill="1" applyBorder="1" applyAlignment="1">
      <alignment horizontal="center" vertical="center" wrapText="1"/>
    </xf>
    <xf numFmtId="0" fontId="10" fillId="7" borderId="22" xfId="3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10" fillId="7" borderId="17" xfId="3" applyFont="1" applyFill="1" applyBorder="1" applyAlignment="1">
      <alignment horizontal="center" vertical="center" wrapText="1"/>
    </xf>
    <xf numFmtId="0" fontId="10" fillId="7" borderId="21" xfId="3" applyFont="1" applyFill="1" applyBorder="1" applyAlignment="1">
      <alignment horizontal="center" vertical="center" wrapText="1"/>
    </xf>
    <xf numFmtId="0" fontId="10" fillId="7" borderId="16" xfId="3" applyFont="1" applyFill="1" applyBorder="1" applyAlignment="1">
      <alignment horizontal="center" vertical="center" wrapText="1"/>
    </xf>
    <xf numFmtId="0" fontId="10" fillId="7" borderId="20" xfId="3" applyFont="1" applyFill="1" applyBorder="1" applyAlignment="1">
      <alignment horizontal="center" vertical="center" wrapText="1"/>
    </xf>
  </cellXfs>
  <cellStyles count="6">
    <cellStyle name="Comma 2" xfId="2"/>
    <cellStyle name="Normal" xfId="0" builtinId="0"/>
    <cellStyle name="Normal 2" xfId="3"/>
    <cellStyle name="Normal 3" xfId="1"/>
    <cellStyle name="Normal 3 2" xfId="5"/>
    <cellStyle name="Percent 2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  <color rgb="FFCCFFCC"/>
      <color rgb="FF00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rightToLeft="1" topLeftCell="E1" zoomScale="90" zoomScaleNormal="90" workbookViewId="0">
      <selection activeCell="R6" sqref="R6"/>
    </sheetView>
  </sheetViews>
  <sheetFormatPr defaultColWidth="9.125" defaultRowHeight="14.25"/>
  <cols>
    <col min="1" max="1" width="5.375" style="2" bestFit="1" customWidth="1"/>
    <col min="2" max="2" width="9.125" style="12"/>
    <col min="3" max="3" width="11" style="3" bestFit="1" customWidth="1"/>
    <col min="4" max="4" width="34.375" style="3" bestFit="1" customWidth="1"/>
    <col min="5" max="5" width="9" style="3" bestFit="1" customWidth="1"/>
    <col min="6" max="17" width="11.75" style="2" customWidth="1"/>
    <col min="18" max="18" width="10.75" style="2" bestFit="1" customWidth="1"/>
    <col min="19" max="19" width="3.875" style="3" customWidth="1"/>
    <col min="20" max="20" width="9.125" style="3"/>
    <col min="21" max="16384" width="9.125" style="4"/>
  </cols>
  <sheetData>
    <row r="1" spans="1:20" ht="28.5" customHeight="1" thickBot="1">
      <c r="A1" s="81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20" ht="6.75" customHeight="1" thickBot="1">
      <c r="A2" s="37"/>
      <c r="B2" s="38"/>
      <c r="C2" s="39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20" s="10" customFormat="1" ht="15">
      <c r="A3" s="92" t="s">
        <v>31</v>
      </c>
      <c r="B3" s="95" t="s">
        <v>32</v>
      </c>
      <c r="C3" s="89" t="s">
        <v>0</v>
      </c>
      <c r="D3" s="89" t="s">
        <v>1</v>
      </c>
      <c r="E3" s="13" t="s">
        <v>5</v>
      </c>
      <c r="F3" s="13" t="s">
        <v>7</v>
      </c>
      <c r="G3" s="13" t="s">
        <v>9</v>
      </c>
      <c r="H3" s="13" t="s">
        <v>10</v>
      </c>
      <c r="I3" s="13" t="s">
        <v>11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13" t="s">
        <v>28</v>
      </c>
      <c r="P3" s="13" t="s">
        <v>29</v>
      </c>
      <c r="Q3" s="13" t="s">
        <v>30</v>
      </c>
      <c r="R3" s="86" t="s">
        <v>3</v>
      </c>
      <c r="S3" s="11"/>
      <c r="T3" s="11"/>
    </row>
    <row r="4" spans="1:20" s="10" customFormat="1" ht="15">
      <c r="A4" s="93"/>
      <c r="B4" s="96"/>
      <c r="C4" s="90"/>
      <c r="D4" s="90"/>
      <c r="E4" s="84" t="s">
        <v>6</v>
      </c>
      <c r="F4" s="15">
        <v>1394</v>
      </c>
      <c r="G4" s="15">
        <v>1394</v>
      </c>
      <c r="H4" s="15">
        <v>1395</v>
      </c>
      <c r="I4" s="15">
        <v>1395</v>
      </c>
      <c r="J4" s="15">
        <v>1395</v>
      </c>
      <c r="K4" s="15">
        <v>1395</v>
      </c>
      <c r="L4" s="15">
        <v>1395</v>
      </c>
      <c r="M4" s="15">
        <v>1395</v>
      </c>
      <c r="N4" s="15">
        <v>1395</v>
      </c>
      <c r="O4" s="15">
        <v>1395</v>
      </c>
      <c r="P4" s="15">
        <v>1395</v>
      </c>
      <c r="Q4" s="15">
        <v>1395</v>
      </c>
      <c r="R4" s="87"/>
      <c r="S4" s="11"/>
      <c r="T4" s="11"/>
    </row>
    <row r="5" spans="1:20" s="10" customFormat="1" ht="15.75" thickBot="1">
      <c r="A5" s="94"/>
      <c r="B5" s="97"/>
      <c r="C5" s="91"/>
      <c r="D5" s="91"/>
      <c r="E5" s="85"/>
      <c r="F5" s="14" t="s">
        <v>8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19</v>
      </c>
      <c r="O5" s="14" t="s">
        <v>20</v>
      </c>
      <c r="P5" s="14" t="s">
        <v>21</v>
      </c>
      <c r="Q5" s="14" t="s">
        <v>22</v>
      </c>
      <c r="R5" s="88"/>
      <c r="S5" s="11"/>
      <c r="T5" s="11"/>
    </row>
    <row r="6" spans="1:20">
      <c r="A6" s="24">
        <v>1</v>
      </c>
      <c r="B6" s="21"/>
      <c r="C6" s="8">
        <v>100</v>
      </c>
      <c r="D6" s="6" t="s">
        <v>33</v>
      </c>
      <c r="E6" s="6" t="s">
        <v>4</v>
      </c>
      <c r="F6" s="6">
        <v>1000</v>
      </c>
      <c r="G6" s="6">
        <v>2500</v>
      </c>
      <c r="H6" s="6">
        <v>1000</v>
      </c>
      <c r="I6" s="6">
        <v>1800</v>
      </c>
      <c r="J6" s="6">
        <v>6000</v>
      </c>
      <c r="K6" s="6">
        <v>5000</v>
      </c>
      <c r="L6" s="6">
        <v>2500</v>
      </c>
      <c r="M6" s="6">
        <v>4500</v>
      </c>
      <c r="N6" s="6">
        <v>6000</v>
      </c>
      <c r="O6" s="6">
        <v>1250</v>
      </c>
      <c r="P6" s="6">
        <v>1000</v>
      </c>
      <c r="Q6" s="6">
        <v>500</v>
      </c>
      <c r="R6" s="20">
        <f>STDEV(F6:Q6)</f>
        <v>2062.1544705976953</v>
      </c>
    </row>
    <row r="7" spans="1:20">
      <c r="A7" s="25">
        <f>1+A6</f>
        <v>2</v>
      </c>
      <c r="B7" s="22"/>
      <c r="C7" s="5">
        <v>101</v>
      </c>
      <c r="D7" s="7" t="s">
        <v>34</v>
      </c>
      <c r="E7" s="7" t="s">
        <v>4</v>
      </c>
      <c r="F7" s="7">
        <v>1500</v>
      </c>
      <c r="G7" s="7">
        <v>1750</v>
      </c>
      <c r="H7" s="7">
        <v>1250</v>
      </c>
      <c r="I7" s="7">
        <v>3500</v>
      </c>
      <c r="J7" s="7">
        <v>500</v>
      </c>
      <c r="K7" s="7">
        <v>3500</v>
      </c>
      <c r="L7" s="7">
        <v>1450</v>
      </c>
      <c r="M7" s="7">
        <v>1250</v>
      </c>
      <c r="N7" s="7">
        <v>1100</v>
      </c>
      <c r="O7" s="7">
        <v>1800</v>
      </c>
      <c r="P7" s="7">
        <v>550</v>
      </c>
      <c r="Q7" s="7">
        <v>250</v>
      </c>
      <c r="R7" s="16">
        <f t="shared" ref="R7:R8" si="0">STDEV(F7:Q7)</f>
        <v>1039.7406436513897</v>
      </c>
    </row>
    <row r="8" spans="1:20" ht="15" thickBot="1">
      <c r="A8" s="26">
        <f t="shared" ref="A8" si="1">1+A7</f>
        <v>3</v>
      </c>
      <c r="B8" s="23"/>
      <c r="C8" s="17">
        <v>102</v>
      </c>
      <c r="D8" s="18" t="s">
        <v>35</v>
      </c>
      <c r="E8" s="18" t="s">
        <v>4</v>
      </c>
      <c r="F8" s="18">
        <v>2000</v>
      </c>
      <c r="G8" s="18">
        <v>400</v>
      </c>
      <c r="H8" s="18">
        <v>200</v>
      </c>
      <c r="I8" s="18">
        <v>120</v>
      </c>
      <c r="J8" s="18">
        <v>60</v>
      </c>
      <c r="K8" s="18">
        <v>4500</v>
      </c>
      <c r="L8" s="18">
        <v>250</v>
      </c>
      <c r="M8" s="18">
        <v>8000</v>
      </c>
      <c r="N8" s="18">
        <v>6000</v>
      </c>
      <c r="O8" s="18">
        <v>250</v>
      </c>
      <c r="P8" s="18">
        <v>150</v>
      </c>
      <c r="Q8" s="18">
        <v>1500</v>
      </c>
      <c r="R8" s="19">
        <f t="shared" si="0"/>
        <v>2715.5850700589867</v>
      </c>
    </row>
  </sheetData>
  <mergeCells count="7">
    <mergeCell ref="A1:R1"/>
    <mergeCell ref="E4:E5"/>
    <mergeCell ref="R3:R5"/>
    <mergeCell ref="D3:D5"/>
    <mergeCell ref="C3:C5"/>
    <mergeCell ref="A3:A5"/>
    <mergeCell ref="B3:B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rightToLeft="1" tabSelected="1" workbookViewId="0">
      <selection activeCell="Q16" sqref="Q16"/>
    </sheetView>
  </sheetViews>
  <sheetFormatPr defaultColWidth="9.125" defaultRowHeight="14.25"/>
  <cols>
    <col min="1" max="1" width="5.25" style="1" bestFit="1" customWidth="1"/>
    <col min="2" max="2" width="11.125" style="1" customWidth="1"/>
    <col min="3" max="3" width="13.125" style="1" customWidth="1"/>
    <col min="4" max="4" width="7" style="1" customWidth="1"/>
    <col min="5" max="5" width="12.375" style="1" bestFit="1" customWidth="1"/>
    <col min="6" max="6" width="12.75" style="1" bestFit="1" customWidth="1"/>
    <col min="7" max="7" width="12.25" style="1" customWidth="1"/>
    <col min="8" max="8" width="9.25" style="1" bestFit="1" customWidth="1"/>
    <col min="9" max="9" width="8.875" style="1" bestFit="1" customWidth="1"/>
    <col min="10" max="10" width="19.375" style="1" customWidth="1"/>
    <col min="11" max="11" width="9.125" style="1"/>
    <col min="12" max="12" width="19.375" style="1" customWidth="1"/>
    <col min="13" max="13" width="11.25" style="1" customWidth="1"/>
    <col min="14" max="14" width="14.875" style="1" customWidth="1"/>
    <col min="15" max="15" width="16.625" style="1" customWidth="1"/>
    <col min="16" max="17" width="9.125" style="1"/>
    <col min="18" max="18" width="11" style="53" bestFit="1" customWidth="1"/>
    <col min="19" max="24" width="6.75" style="53" customWidth="1"/>
    <col min="25" max="26" width="9.125" style="53"/>
    <col min="27" max="27" width="15.625" style="54" customWidth="1"/>
    <col min="28" max="28" width="11.75" style="54" customWidth="1"/>
    <col min="29" max="29" width="13" style="54" customWidth="1"/>
    <col min="30" max="30" width="9.375" style="54" bestFit="1" customWidth="1"/>
    <col min="31" max="31" width="28.125" style="54" bestFit="1" customWidth="1"/>
    <col min="32" max="35" width="9.125" style="9"/>
    <col min="36" max="16384" width="9.125" style="4"/>
  </cols>
  <sheetData>
    <row r="1" spans="1:35" ht="45.75" customHeight="1" thickBot="1">
      <c r="A1" s="113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5"/>
    </row>
    <row r="2" spans="1:35" s="3" customFormat="1" ht="3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7"/>
      <c r="AB2" s="27"/>
      <c r="AC2" s="27"/>
      <c r="AD2" s="27"/>
      <c r="AE2" s="27"/>
      <c r="AF2" s="27"/>
      <c r="AG2" s="27"/>
      <c r="AH2" s="27"/>
      <c r="AI2" s="27"/>
    </row>
    <row r="3" spans="1:35" s="3" customFormat="1" ht="1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116" t="s">
        <v>62</v>
      </c>
      <c r="AB3" s="116"/>
      <c r="AC3" s="116"/>
      <c r="AD3" s="116"/>
      <c r="AE3" s="61">
        <f>COUNTIF(AD10:AD49,"وضعیت بحرانی")</f>
        <v>2</v>
      </c>
      <c r="AF3" s="27"/>
      <c r="AG3" s="27"/>
      <c r="AH3" s="27"/>
      <c r="AI3" s="27"/>
    </row>
    <row r="4" spans="1:35" s="3" customFormat="1" ht="1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40"/>
      <c r="S4" s="40"/>
      <c r="T4" s="40"/>
      <c r="U4" s="40"/>
      <c r="V4" s="40"/>
      <c r="W4" s="40"/>
      <c r="X4" s="40"/>
      <c r="Y4" s="40"/>
      <c r="Z4" s="40"/>
      <c r="AA4" s="119" t="s">
        <v>65</v>
      </c>
      <c r="AB4" s="119"/>
      <c r="AC4" s="119"/>
      <c r="AD4" s="119"/>
      <c r="AE4" s="68"/>
      <c r="AF4" s="27"/>
      <c r="AG4" s="27"/>
      <c r="AH4" s="27"/>
      <c r="AI4" s="27"/>
    </row>
    <row r="5" spans="1:35" s="3" customFormat="1" ht="15.75" thickBo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64"/>
      <c r="T5" s="64"/>
      <c r="U5" s="64"/>
      <c r="V5" s="64"/>
      <c r="W5" s="64"/>
      <c r="X5" s="64"/>
      <c r="Y5" s="64"/>
      <c r="Z5" s="64"/>
      <c r="AA5" s="117" t="s">
        <v>64</v>
      </c>
      <c r="AB5" s="118"/>
      <c r="AC5" s="118"/>
      <c r="AD5" s="118"/>
      <c r="AE5" s="65"/>
      <c r="AF5" s="27"/>
      <c r="AG5" s="27"/>
      <c r="AH5" s="27"/>
      <c r="AI5" s="27"/>
    </row>
    <row r="6" spans="1:35" s="3" customFormat="1" ht="5.25" customHeight="1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"/>
      <c r="S6" s="2"/>
      <c r="T6" s="2"/>
      <c r="U6" s="2"/>
      <c r="V6" s="2"/>
      <c r="W6" s="2"/>
      <c r="X6" s="2"/>
      <c r="Y6" s="2"/>
      <c r="Z6" s="2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3" customFormat="1" ht="33" customHeight="1" thickBot="1">
      <c r="A7" s="29"/>
      <c r="B7" s="29"/>
      <c r="C7" s="29"/>
      <c r="D7" s="29"/>
      <c r="E7" s="120" t="s">
        <v>67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 t="s">
        <v>69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27"/>
      <c r="AG7" s="27"/>
      <c r="AH7" s="27"/>
      <c r="AI7" s="27"/>
    </row>
    <row r="8" spans="1:35" ht="54" customHeight="1" thickBot="1">
      <c r="A8" s="123"/>
      <c r="B8" s="124"/>
      <c r="C8" s="124"/>
      <c r="D8" s="125"/>
      <c r="E8" s="129" t="s">
        <v>37</v>
      </c>
      <c r="F8" s="129" t="s">
        <v>47</v>
      </c>
      <c r="G8" s="129" t="s">
        <v>42</v>
      </c>
      <c r="H8" s="126" t="s">
        <v>48</v>
      </c>
      <c r="I8" s="127" t="s">
        <v>38</v>
      </c>
      <c r="J8" s="131"/>
      <c r="K8" s="127" t="s">
        <v>40</v>
      </c>
      <c r="L8" s="131"/>
      <c r="M8" s="134" t="s">
        <v>43</v>
      </c>
      <c r="N8" s="129" t="s">
        <v>44</v>
      </c>
      <c r="O8" s="136" t="s">
        <v>56</v>
      </c>
      <c r="P8" s="132" t="s">
        <v>55</v>
      </c>
      <c r="Q8" s="133"/>
      <c r="R8" s="127" t="s">
        <v>50</v>
      </c>
      <c r="S8" s="98" t="s">
        <v>61</v>
      </c>
      <c r="T8" s="98"/>
      <c r="U8" s="98"/>
      <c r="V8" s="98"/>
      <c r="W8" s="98"/>
      <c r="X8" s="98"/>
      <c r="Y8" s="99" t="s">
        <v>51</v>
      </c>
      <c r="Z8" s="100"/>
      <c r="AA8" s="110" t="s">
        <v>60</v>
      </c>
      <c r="AB8" s="111"/>
      <c r="AC8" s="111"/>
      <c r="AD8" s="111"/>
      <c r="AE8" s="112"/>
    </row>
    <row r="9" spans="1:35" s="11" customFormat="1" ht="48" customHeight="1" thickBot="1">
      <c r="A9" s="80" t="s">
        <v>36</v>
      </c>
      <c r="B9" s="79" t="s">
        <v>0</v>
      </c>
      <c r="C9" s="79" t="s">
        <v>1</v>
      </c>
      <c r="D9" s="79" t="s">
        <v>2</v>
      </c>
      <c r="E9" s="130"/>
      <c r="F9" s="130"/>
      <c r="G9" s="130"/>
      <c r="H9" s="126"/>
      <c r="I9" s="69" t="s">
        <v>39</v>
      </c>
      <c r="J9" s="70" t="s">
        <v>41</v>
      </c>
      <c r="K9" s="69" t="s">
        <v>39</v>
      </c>
      <c r="L9" s="70" t="s">
        <v>41</v>
      </c>
      <c r="M9" s="135"/>
      <c r="N9" s="130"/>
      <c r="O9" s="137"/>
      <c r="P9" s="69" t="s">
        <v>45</v>
      </c>
      <c r="Q9" s="71" t="s">
        <v>46</v>
      </c>
      <c r="R9" s="128"/>
      <c r="S9" s="109" t="s">
        <v>52</v>
      </c>
      <c r="T9" s="109"/>
      <c r="U9" s="109" t="s">
        <v>53</v>
      </c>
      <c r="V9" s="109"/>
      <c r="W9" s="109" t="s">
        <v>54</v>
      </c>
      <c r="X9" s="109"/>
      <c r="Y9" s="101"/>
      <c r="Z9" s="102"/>
      <c r="AA9" s="55" t="s">
        <v>59</v>
      </c>
      <c r="AB9" s="55" t="s">
        <v>58</v>
      </c>
      <c r="AC9" s="78" t="s">
        <v>66</v>
      </c>
      <c r="AD9" s="56" t="s">
        <v>57</v>
      </c>
      <c r="AE9" s="57" t="s">
        <v>68</v>
      </c>
      <c r="AF9" s="28"/>
      <c r="AG9" s="28"/>
      <c r="AH9" s="28"/>
      <c r="AI9" s="28"/>
    </row>
    <row r="10" spans="1:35" s="44" customFormat="1" ht="19.5" customHeight="1">
      <c r="A10" s="31">
        <v>1</v>
      </c>
      <c r="B10" s="32">
        <f>'انحراف معیار مواد'!C6</f>
        <v>100</v>
      </c>
      <c r="C10" s="32" t="str">
        <f>'انحراف معیار مواد'!D6</f>
        <v>A</v>
      </c>
      <c r="D10" s="32" t="str">
        <f>'انحراف معیار مواد'!E6</f>
        <v>عدد</v>
      </c>
      <c r="E10" s="32">
        <v>50000</v>
      </c>
      <c r="F10" s="32">
        <f>ROUNDUP(E10/365,0)</f>
        <v>137</v>
      </c>
      <c r="G10" s="32">
        <f>ROUNDUP(E10/12,0)</f>
        <v>4167</v>
      </c>
      <c r="H10" s="74">
        <v>2000000</v>
      </c>
      <c r="I10" s="32">
        <v>180</v>
      </c>
      <c r="J10" s="32">
        <f>ROUNDUP(I10*0.15,0)+I10</f>
        <v>207</v>
      </c>
      <c r="K10" s="32">
        <f>ROUNDUP(G10*I10,0)</f>
        <v>750060</v>
      </c>
      <c r="L10" s="32">
        <f>ROUND(G10*J10,0)</f>
        <v>862569</v>
      </c>
      <c r="M10" s="75">
        <f>'انحراف معیار مواد'!R6</f>
        <v>2062.1544705976953</v>
      </c>
      <c r="N10" s="32">
        <v>1.2</v>
      </c>
      <c r="O10" s="32">
        <f>ROUNDUP(N10*G10,0)</f>
        <v>5001</v>
      </c>
      <c r="P10" s="32">
        <f>ROUNDUP(O10+K10,0)</f>
        <v>755061</v>
      </c>
      <c r="Q10" s="32">
        <f>ROUNDUP(O10+L10,0)</f>
        <v>867570</v>
      </c>
      <c r="R10" s="32">
        <v>30000</v>
      </c>
      <c r="S10" s="106">
        <v>100</v>
      </c>
      <c r="T10" s="106"/>
      <c r="U10" s="106">
        <v>200</v>
      </c>
      <c r="V10" s="106"/>
      <c r="W10" s="106">
        <v>500</v>
      </c>
      <c r="X10" s="106"/>
      <c r="Y10" s="103">
        <f>SUM(R10:X10)-E10</f>
        <v>-19200</v>
      </c>
      <c r="Z10" s="103"/>
      <c r="AA10" s="42">
        <f>ROUNDUP(SUM(R10:X10)/F10,0)</f>
        <v>225</v>
      </c>
      <c r="AB10" s="42">
        <f>ROUNDDOWN(AA10/30,2)</f>
        <v>7.5</v>
      </c>
      <c r="AC10" s="42">
        <f>ROUND(12-AB10,2)</f>
        <v>4.5</v>
      </c>
      <c r="AD10" s="42" t="str">
        <f>IF(AA10&gt;=J10,"وضعیت عادی","وضعیت بحرانی")</f>
        <v>وضعیت عادی</v>
      </c>
      <c r="AE10" s="43">
        <f>IF(Y10&lt;=0,ABS(Y10),"موجودی فعلی انبار برای تحقق برنامه کافیست")</f>
        <v>19200</v>
      </c>
    </row>
    <row r="11" spans="1:35" s="44" customFormat="1" ht="12">
      <c r="A11" s="33">
        <v>2</v>
      </c>
      <c r="B11" s="34">
        <f>'انحراف معیار مواد'!C7</f>
        <v>101</v>
      </c>
      <c r="C11" s="34" t="str">
        <f>'انحراف معیار مواد'!D7</f>
        <v>B</v>
      </c>
      <c r="D11" s="34" t="str">
        <f>'انحراف معیار مواد'!E7</f>
        <v>عدد</v>
      </c>
      <c r="E11" s="34">
        <v>70000</v>
      </c>
      <c r="F11" s="34">
        <f t="shared" ref="F11:F12" si="0">ROUNDUP(E11/365,0)</f>
        <v>192</v>
      </c>
      <c r="G11" s="34">
        <f t="shared" ref="G11:G12" si="1">ROUNDUP(E11/12,0)</f>
        <v>5834</v>
      </c>
      <c r="H11" s="72">
        <v>2500000</v>
      </c>
      <c r="I11" s="34">
        <v>180</v>
      </c>
      <c r="J11" s="34">
        <f t="shared" ref="J11:J12" si="2">ROUNDUP(I11*0.15,0)+I11</f>
        <v>207</v>
      </c>
      <c r="K11" s="34">
        <f>ROUNDUP(G11*I11,0)</f>
        <v>1050120</v>
      </c>
      <c r="L11" s="34">
        <f>ROUND(G11*J11,0)</f>
        <v>1207638</v>
      </c>
      <c r="M11" s="73">
        <f>'انحراف معیار مواد'!R7</f>
        <v>1039.7406436513897</v>
      </c>
      <c r="N11" s="34">
        <v>1.96</v>
      </c>
      <c r="O11" s="34">
        <f t="shared" ref="O11:O12" si="3">ROUNDUP(N11*G11,0)</f>
        <v>11435</v>
      </c>
      <c r="P11" s="34">
        <f t="shared" ref="P11:P12" si="4">ROUNDUP(O11+K11,0)</f>
        <v>1061555</v>
      </c>
      <c r="Q11" s="34">
        <f t="shared" ref="Q11:Q12" si="5">ROUNDUP(O11+L11,0)</f>
        <v>1219073</v>
      </c>
      <c r="R11" s="34">
        <v>15000</v>
      </c>
      <c r="S11" s="107">
        <v>80</v>
      </c>
      <c r="T11" s="107"/>
      <c r="U11" s="107">
        <v>550</v>
      </c>
      <c r="V11" s="107"/>
      <c r="W11" s="107">
        <v>10</v>
      </c>
      <c r="X11" s="107"/>
      <c r="Y11" s="104">
        <f t="shared" ref="Y11" si="6">SUM(R11:X11)-E11</f>
        <v>-54360</v>
      </c>
      <c r="Z11" s="104"/>
      <c r="AA11" s="45">
        <f t="shared" ref="AA11:AA12" si="7">ROUNDUP(SUM(R11:X11)/F11,0)</f>
        <v>82</v>
      </c>
      <c r="AB11" s="45">
        <f t="shared" ref="AB11:AB12" si="8">ROUNDDOWN(AA11/30,2)</f>
        <v>2.73</v>
      </c>
      <c r="AC11" s="45">
        <f t="shared" ref="AC11:AC12" si="9">ROUND(12-AB11,2)</f>
        <v>9.27</v>
      </c>
      <c r="AD11" s="45" t="str">
        <f t="shared" ref="AD11:AD12" si="10">IF(AA11&gt;=J11,"وضعیت عادی","وضعیت بحرانی")</f>
        <v>وضعیت بحرانی</v>
      </c>
      <c r="AE11" s="46">
        <f t="shared" ref="AE11:AE12" si="11">IF(Y11&lt;=0,ABS(Y11),"موجودی فعلی انبار برای تحقق برنامه کافیست")</f>
        <v>54360</v>
      </c>
    </row>
    <row r="12" spans="1:35" s="44" customFormat="1" ht="12.75" thickBot="1">
      <c r="A12" s="35">
        <v>3</v>
      </c>
      <c r="B12" s="36">
        <f>'انحراف معیار مواد'!C8</f>
        <v>102</v>
      </c>
      <c r="C12" s="36" t="str">
        <f>'انحراف معیار مواد'!D8</f>
        <v>C</v>
      </c>
      <c r="D12" s="36" t="str">
        <f>'انحراف معیار مواد'!E8</f>
        <v>عدد</v>
      </c>
      <c r="E12" s="36">
        <v>125000</v>
      </c>
      <c r="F12" s="36">
        <f t="shared" si="0"/>
        <v>343</v>
      </c>
      <c r="G12" s="36">
        <f t="shared" si="1"/>
        <v>10417</v>
      </c>
      <c r="H12" s="76">
        <v>4000000</v>
      </c>
      <c r="I12" s="36">
        <v>360</v>
      </c>
      <c r="J12" s="36">
        <f t="shared" si="2"/>
        <v>414</v>
      </c>
      <c r="K12" s="36">
        <f>ROUNDUP(G12*I12,0)</f>
        <v>3750120</v>
      </c>
      <c r="L12" s="36">
        <f>ROUND(G12*J12,0)</f>
        <v>4312638</v>
      </c>
      <c r="M12" s="77">
        <f>'انحراف معیار مواد'!R8</f>
        <v>2715.5850700589867</v>
      </c>
      <c r="N12" s="36">
        <v>1.96</v>
      </c>
      <c r="O12" s="36">
        <f t="shared" si="3"/>
        <v>20418</v>
      </c>
      <c r="P12" s="36">
        <f t="shared" si="4"/>
        <v>3770538</v>
      </c>
      <c r="Q12" s="36">
        <f t="shared" si="5"/>
        <v>4333056</v>
      </c>
      <c r="R12" s="36">
        <v>80000</v>
      </c>
      <c r="S12" s="108">
        <v>90</v>
      </c>
      <c r="T12" s="108"/>
      <c r="U12" s="108">
        <v>55</v>
      </c>
      <c r="V12" s="108"/>
      <c r="W12" s="108">
        <v>1850</v>
      </c>
      <c r="X12" s="108"/>
      <c r="Y12" s="105">
        <f>SUM(R12:X12)-E12</f>
        <v>-43005</v>
      </c>
      <c r="Z12" s="105"/>
      <c r="AA12" s="47">
        <f t="shared" si="7"/>
        <v>240</v>
      </c>
      <c r="AB12" s="47">
        <f t="shared" si="8"/>
        <v>8</v>
      </c>
      <c r="AC12" s="47">
        <f t="shared" si="9"/>
        <v>4</v>
      </c>
      <c r="AD12" s="47" t="str">
        <f t="shared" si="10"/>
        <v>وضعیت بحرانی</v>
      </c>
      <c r="AE12" s="48">
        <f t="shared" si="11"/>
        <v>43005</v>
      </c>
    </row>
    <row r="13" spans="1:35" s="51" customFormat="1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49"/>
      <c r="Z13" s="49"/>
      <c r="AA13" s="50"/>
      <c r="AB13" s="50"/>
      <c r="AC13" s="50"/>
      <c r="AD13" s="50"/>
      <c r="AE13" s="50"/>
    </row>
    <row r="14" spans="1:35" s="51" customFormat="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50"/>
      <c r="AB14" s="50"/>
      <c r="AC14" s="50"/>
      <c r="AD14" s="50"/>
      <c r="AE14" s="50"/>
    </row>
    <row r="15" spans="1:35" s="51" customFormat="1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52"/>
      <c r="W15" s="30"/>
      <c r="X15" s="30"/>
      <c r="Y15" s="30"/>
      <c r="Z15" s="30"/>
      <c r="AA15" s="50"/>
      <c r="AB15" s="50"/>
      <c r="AC15" s="50"/>
      <c r="AD15" s="50"/>
      <c r="AE15" s="50"/>
    </row>
    <row r="16" spans="1:35" s="51" customFormat="1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50"/>
      <c r="AB16" s="50"/>
      <c r="AC16" s="50"/>
      <c r="AD16" s="50"/>
      <c r="AE16" s="50"/>
    </row>
    <row r="17" spans="1:31" s="51" customFormat="1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50"/>
      <c r="AB17" s="50"/>
      <c r="AC17" s="50"/>
      <c r="AD17" s="50"/>
      <c r="AE17" s="50"/>
    </row>
    <row r="18" spans="1:31" s="51" customFormat="1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50"/>
      <c r="AB18" s="50"/>
      <c r="AC18" s="50"/>
      <c r="AD18" s="50"/>
      <c r="AE18" s="50"/>
    </row>
    <row r="19" spans="1:31" s="51" customFormat="1" ht="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50"/>
      <c r="AB19" s="50"/>
      <c r="AC19" s="50"/>
      <c r="AD19" s="50"/>
      <c r="AE19" s="50"/>
    </row>
    <row r="20" spans="1:31" s="51" customFormat="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50"/>
      <c r="AB20" s="50"/>
      <c r="AC20" s="50"/>
      <c r="AD20" s="50"/>
      <c r="AE20" s="50"/>
    </row>
    <row r="21" spans="1:31" s="51" customFormat="1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50"/>
      <c r="AB21" s="50"/>
      <c r="AC21" s="50"/>
      <c r="AD21" s="50"/>
      <c r="AE21" s="50"/>
    </row>
    <row r="22" spans="1:31" s="51" customFormat="1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50"/>
      <c r="AB22" s="50"/>
      <c r="AC22" s="50"/>
      <c r="AD22" s="50"/>
      <c r="AE22" s="50"/>
    </row>
    <row r="23" spans="1:31" s="51" customFormat="1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50"/>
      <c r="AB23" s="50"/>
      <c r="AC23" s="50"/>
      <c r="AD23" s="50"/>
      <c r="AE23" s="50"/>
    </row>
    <row r="24" spans="1:31" s="51" customFormat="1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50"/>
      <c r="AB24" s="50"/>
      <c r="AC24" s="50"/>
      <c r="AD24" s="50"/>
      <c r="AE24" s="50"/>
    </row>
    <row r="25" spans="1:31" s="51" customFormat="1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50"/>
      <c r="AB25" s="50"/>
      <c r="AC25" s="50"/>
      <c r="AD25" s="50"/>
      <c r="AE25" s="50"/>
    </row>
    <row r="26" spans="1:31" s="51" customFormat="1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50"/>
      <c r="AB26" s="50"/>
      <c r="AC26" s="50"/>
      <c r="AD26" s="50"/>
      <c r="AE26" s="50"/>
    </row>
    <row r="27" spans="1:31" s="51" customFormat="1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50"/>
      <c r="AB27" s="50"/>
      <c r="AC27" s="50"/>
      <c r="AD27" s="50"/>
      <c r="AE27" s="50"/>
    </row>
    <row r="28" spans="1:31" s="51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50"/>
      <c r="AB28" s="50"/>
      <c r="AC28" s="50"/>
      <c r="AD28" s="50"/>
      <c r="AE28" s="50"/>
    </row>
    <row r="29" spans="1:31" s="51" customFormat="1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50"/>
      <c r="AB29" s="50"/>
      <c r="AC29" s="50"/>
      <c r="AD29" s="50"/>
      <c r="AE29" s="50"/>
    </row>
    <row r="30" spans="1:31" s="51" customFormat="1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50"/>
      <c r="AB30" s="50"/>
      <c r="AC30" s="50"/>
      <c r="AD30" s="50"/>
      <c r="AE30" s="50"/>
    </row>
    <row r="31" spans="1:31" s="51" customFormat="1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50"/>
      <c r="AB31" s="50"/>
      <c r="AC31" s="50"/>
      <c r="AD31" s="50"/>
      <c r="AE31" s="50"/>
    </row>
    <row r="32" spans="1:31" s="51" customFormat="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50"/>
      <c r="AB32" s="50"/>
      <c r="AC32" s="50"/>
      <c r="AD32" s="50"/>
      <c r="AE32" s="50"/>
    </row>
    <row r="33" spans="1:31" s="51" customFormat="1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50"/>
      <c r="AB33" s="50"/>
      <c r="AC33" s="50"/>
      <c r="AD33" s="50"/>
      <c r="AE33" s="50"/>
    </row>
    <row r="34" spans="1:31" s="51" customFormat="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50"/>
      <c r="AB34" s="50"/>
      <c r="AC34" s="50"/>
      <c r="AD34" s="50"/>
      <c r="AE34" s="50"/>
    </row>
    <row r="35" spans="1:31" s="51" customFormat="1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50"/>
      <c r="AB35" s="50"/>
      <c r="AC35" s="50"/>
      <c r="AD35" s="50"/>
      <c r="AE35" s="50"/>
    </row>
    <row r="36" spans="1:31" s="51" customFormat="1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50"/>
      <c r="AB36" s="50"/>
      <c r="AC36" s="50"/>
      <c r="AD36" s="50"/>
      <c r="AE36" s="50"/>
    </row>
    <row r="37" spans="1:31" s="51" customFormat="1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50"/>
      <c r="AB37" s="50"/>
      <c r="AC37" s="50"/>
      <c r="AD37" s="50"/>
      <c r="AE37" s="50"/>
    </row>
    <row r="38" spans="1:31" s="51" customFormat="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50"/>
      <c r="AB38" s="50"/>
      <c r="AC38" s="50"/>
      <c r="AD38" s="50"/>
      <c r="AE38" s="50"/>
    </row>
    <row r="39" spans="1:31" s="51" customFormat="1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50"/>
      <c r="AB39" s="50"/>
      <c r="AC39" s="50"/>
      <c r="AD39" s="50"/>
      <c r="AE39" s="50"/>
    </row>
    <row r="40" spans="1:31" s="51" customFormat="1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50"/>
      <c r="AB40" s="50"/>
      <c r="AC40" s="50"/>
      <c r="AD40" s="50"/>
      <c r="AE40" s="50"/>
    </row>
    <row r="41" spans="1:31" s="51" customFormat="1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50"/>
      <c r="AB41" s="50"/>
      <c r="AC41" s="50"/>
      <c r="AD41" s="50"/>
      <c r="AE41" s="50"/>
    </row>
    <row r="42" spans="1:31" s="51" customFormat="1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0"/>
      <c r="AB42" s="50"/>
      <c r="AC42" s="50"/>
      <c r="AD42" s="50"/>
      <c r="AE42" s="50"/>
    </row>
    <row r="43" spans="1:31" s="51" customFormat="1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50"/>
      <c r="AB43" s="50"/>
      <c r="AC43" s="50"/>
      <c r="AD43" s="50"/>
      <c r="AE43" s="50"/>
    </row>
    <row r="44" spans="1:31" s="51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50"/>
      <c r="AB44" s="50"/>
      <c r="AC44" s="50"/>
      <c r="AD44" s="50"/>
      <c r="AE44" s="50"/>
    </row>
    <row r="45" spans="1:31" s="51" customFormat="1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50"/>
      <c r="AB45" s="50"/>
      <c r="AC45" s="50"/>
      <c r="AD45" s="50"/>
      <c r="AE45" s="50"/>
    </row>
    <row r="46" spans="1:31" s="51" customFormat="1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50"/>
      <c r="AB46" s="50"/>
      <c r="AC46" s="50"/>
      <c r="AD46" s="50"/>
      <c r="AE46" s="50"/>
    </row>
    <row r="47" spans="1:31" s="51" customFormat="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50"/>
      <c r="AB47" s="50"/>
      <c r="AC47" s="50"/>
      <c r="AD47" s="50"/>
      <c r="AE47" s="50"/>
    </row>
    <row r="48" spans="1:31" s="51" customFormat="1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50"/>
      <c r="AB48" s="50"/>
      <c r="AC48" s="50"/>
      <c r="AD48" s="50"/>
      <c r="AE48" s="50"/>
    </row>
    <row r="49" spans="1:31" s="51" customFormat="1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50"/>
      <c r="AB49" s="50"/>
      <c r="AC49" s="50"/>
      <c r="AD49" s="50"/>
      <c r="AE49" s="50"/>
    </row>
    <row r="50" spans="1:31" s="51" customFormat="1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50"/>
      <c r="AB50" s="50"/>
      <c r="AC50" s="50"/>
      <c r="AD50" s="50"/>
      <c r="AE50" s="50"/>
    </row>
    <row r="51" spans="1:31" s="51" customFormat="1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50"/>
      <c r="AB51" s="50"/>
      <c r="AC51" s="50"/>
      <c r="AD51" s="50"/>
      <c r="AE51" s="50"/>
    </row>
    <row r="52" spans="1:31" s="51" customFormat="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50"/>
      <c r="AB52" s="50"/>
      <c r="AC52" s="50"/>
      <c r="AD52" s="50"/>
      <c r="AE52" s="50"/>
    </row>
    <row r="53" spans="1:31" s="51" customFormat="1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50"/>
      <c r="AB53" s="50"/>
      <c r="AC53" s="50"/>
      <c r="AD53" s="50"/>
      <c r="AE53" s="50"/>
    </row>
  </sheetData>
  <sheetProtection password="CC7F" sheet="1" objects="1" scenarios="1"/>
  <mergeCells count="36">
    <mergeCell ref="P8:Q8"/>
    <mergeCell ref="M8:M9"/>
    <mergeCell ref="N8:N9"/>
    <mergeCell ref="O8:O9"/>
    <mergeCell ref="W9:X9"/>
    <mergeCell ref="AA8:AE8"/>
    <mergeCell ref="A1:AE1"/>
    <mergeCell ref="AA3:AD3"/>
    <mergeCell ref="AA5:AD5"/>
    <mergeCell ref="AA4:AD4"/>
    <mergeCell ref="E7:Q7"/>
    <mergeCell ref="R7:AE7"/>
    <mergeCell ref="A8:D8"/>
    <mergeCell ref="H8:H9"/>
    <mergeCell ref="R8:R9"/>
    <mergeCell ref="G8:G9"/>
    <mergeCell ref="F8:F9"/>
    <mergeCell ref="E8:E9"/>
    <mergeCell ref="I8:J8"/>
    <mergeCell ref="K8:L8"/>
    <mergeCell ref="S8:X8"/>
    <mergeCell ref="Y8:Z9"/>
    <mergeCell ref="Y10:Z10"/>
    <mergeCell ref="Y11:Z11"/>
    <mergeCell ref="Y12:Z12"/>
    <mergeCell ref="W10:X10"/>
    <mergeCell ref="W11:X11"/>
    <mergeCell ref="W12:X12"/>
    <mergeCell ref="U10:V10"/>
    <mergeCell ref="U11:V11"/>
    <mergeCell ref="U12:V12"/>
    <mergeCell ref="S10:T10"/>
    <mergeCell ref="S11:T11"/>
    <mergeCell ref="S12:T12"/>
    <mergeCell ref="S9:T9"/>
    <mergeCell ref="U9:V9"/>
  </mergeCells>
  <conditionalFormatting sqref="AD10:AD12">
    <cfRule type="cellIs" dxfId="0" priority="1" operator="equal">
      <formula>"وضعیت بحرانی"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انحراف معیار مواد</vt:lpstr>
      <vt:lpstr>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Ghafori</dc:creator>
  <cp:lastModifiedBy>admin</cp:lastModifiedBy>
  <dcterms:created xsi:type="dcterms:W3CDTF">2015-11-21T08:24:06Z</dcterms:created>
  <dcterms:modified xsi:type="dcterms:W3CDTF">2015-12-23T16:41:04Z</dcterms:modified>
</cp:coreProperties>
</file>